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1\"/>
    </mc:Choice>
  </mc:AlternateContent>
  <bookViews>
    <workbookView xWindow="360" yWindow="12" windowWidth="9720" windowHeight="6540" firstSheet="2" activeTab="2"/>
  </bookViews>
  <sheets>
    <sheet name="ro_HiddenInfo" sheetId="17" state="veryHidden" r:id="rId1"/>
    <sheet name="RiskSerializationData" sheetId="32" state="hidden" r:id="rId2"/>
    <sheet name="Model" sheetId="1" r:id="rId3"/>
    <sheet name="Output Results" sheetId="39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DemoMode" hidden="1">FALSE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4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LTable1">Model!$I$10:$L$12</definedName>
    <definedName name="LTable2">Model!$A$5:$E$66</definedName>
    <definedName name="OptimizationAdjustableCellAddresses" hidden="1">ro_HiddenInfo!$H$16</definedName>
    <definedName name="Pal_Workbook_GUID" hidden="1">"76T1E4DTFK4GGVKCCS8AAYXD"</definedName>
    <definedName name="PalisadeReportWorksheetCreatedBy" localSheetId="3">"AtRisk"</definedName>
    <definedName name="_xlnm.Print_Area" localSheetId="2">Model!$I$3:$Q$63</definedName>
    <definedName name="RiskAfterRecalcMacro" hidden="1">""</definedName>
    <definedName name="RiskAfterSimMacro" hidden="1">""</definedName>
    <definedName name="RiskAutoStopPercChange">1.5</definedName>
    <definedName name="RiskBeforeRecalcMacro" hidden="1">""</definedName>
    <definedName name="RiskBeforeSimMacro" hidden="1">""</definedName>
    <definedName name="RiskCollectDistributionSamples" hidden="1">2</definedName>
    <definedName name="RiskExcelReportsGoInNewWorkbook">FALSE</definedName>
    <definedName name="RiskExcelReportsToGenerate">2</definedName>
    <definedName name="RiskFixedSeed" hidden="1">1</definedName>
    <definedName name="RiskGenerateExcelReportsAtEndOfSimulation">FALSE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3</definedName>
    <definedName name="RiskPauseOnError" hidden="1">FALSE</definedName>
    <definedName name="RiskRealTimeResults">FALSE</definedName>
    <definedName name="RiskReportGraphFormat">0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howRiskWindowAtEndOfSimulation">TRUE</definedName>
    <definedName name="RiskStandardRecalc" hidden="1">1</definedName>
    <definedName name="RiskTemplateSheetName">"myTemplate"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Weights">Model!$J$16:$L$16</definedName>
  </definedNames>
  <calcPr calcId="152511" iterate="1"/>
</workbook>
</file>

<file path=xl/calcChain.xml><?xml version="1.0" encoding="utf-8"?>
<calcChain xmlns="http://schemas.openxmlformats.org/spreadsheetml/2006/main">
  <c r="K24" i="1" l="1"/>
  <c r="M24" i="1" s="1"/>
  <c r="K25" i="1"/>
  <c r="N25" i="1" s="1"/>
  <c r="K26" i="1"/>
  <c r="L26" i="1" s="1"/>
  <c r="K27" i="1"/>
  <c r="N27" i="1" s="1"/>
  <c r="K28" i="1"/>
  <c r="M28" i="1" s="1"/>
  <c r="K29" i="1"/>
  <c r="L29" i="1" s="1"/>
  <c r="K30" i="1"/>
  <c r="M30" i="1" s="1"/>
  <c r="K31" i="1"/>
  <c r="N31" i="1" s="1"/>
  <c r="K32" i="1"/>
  <c r="M32" i="1" s="1"/>
  <c r="K33" i="1"/>
  <c r="O33" i="1" s="1"/>
  <c r="K34" i="1"/>
  <c r="O34" i="1" s="1"/>
  <c r="K35" i="1"/>
  <c r="O35" i="1" s="1"/>
  <c r="K36" i="1"/>
  <c r="O36" i="1" s="1"/>
  <c r="K37" i="1"/>
  <c r="L37" i="1" s="1"/>
  <c r="K38" i="1"/>
  <c r="O38" i="1" s="1"/>
  <c r="K39" i="1"/>
  <c r="M39" i="1" s="1"/>
  <c r="K40" i="1"/>
  <c r="M40" i="1" s="1"/>
  <c r="K41" i="1"/>
  <c r="L41" i="1" s="1"/>
  <c r="K42" i="1"/>
  <c r="M42" i="1" s="1"/>
  <c r="K43" i="1"/>
  <c r="L43" i="1" s="1"/>
  <c r="K44" i="1"/>
  <c r="L44" i="1" s="1"/>
  <c r="K45" i="1"/>
  <c r="M45" i="1" s="1"/>
  <c r="K46" i="1"/>
  <c r="N46" i="1" s="1"/>
  <c r="K47" i="1"/>
  <c r="L47" i="1" s="1"/>
  <c r="K48" i="1"/>
  <c r="L48" i="1" s="1"/>
  <c r="K49" i="1"/>
  <c r="M49" i="1" s="1"/>
  <c r="K50" i="1"/>
  <c r="M50" i="1" s="1"/>
  <c r="K51" i="1"/>
  <c r="L51" i="1" s="1"/>
  <c r="K52" i="1"/>
  <c r="M52" i="1" s="1"/>
  <c r="K53" i="1"/>
  <c r="N53" i="1" s="1"/>
  <c r="K54" i="1"/>
  <c r="M54" i="1" s="1"/>
  <c r="K55" i="1"/>
  <c r="N55" i="1" s="1"/>
  <c r="K56" i="1"/>
  <c r="L56" i="1" s="1"/>
  <c r="K57" i="1"/>
  <c r="N57" i="1" s="1"/>
  <c r="K58" i="1"/>
  <c r="M58" i="1" s="1"/>
  <c r="K59" i="1"/>
  <c r="L59" i="1" s="1"/>
  <c r="K60" i="1"/>
  <c r="M60" i="1" s="1"/>
  <c r="K61" i="1"/>
  <c r="O61" i="1" s="1"/>
  <c r="K62" i="1"/>
  <c r="N62" i="1" s="1"/>
  <c r="K63" i="1"/>
  <c r="N63" i="1" s="1"/>
  <c r="I16" i="1"/>
  <c r="K16" i="1" s="1"/>
  <c r="F65" i="1"/>
  <c r="F64" i="1"/>
  <c r="L10" i="1"/>
  <c r="J24" i="1"/>
  <c r="L11" i="1"/>
  <c r="L12" i="1"/>
  <c r="H16" i="17"/>
  <c r="B1" i="17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67" i="1"/>
  <c r="G5" i="1"/>
  <c r="G65" i="1"/>
  <c r="G66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L32" i="1"/>
  <c r="N38" i="1"/>
  <c r="M36" i="1"/>
  <c r="N34" i="1"/>
  <c r="O45" i="1"/>
  <c r="M48" i="1"/>
  <c r="O28" i="1"/>
  <c r="G67" i="1"/>
  <c r="L30" i="1"/>
  <c r="N24" i="1"/>
  <c r="L42" i="1"/>
  <c r="L54" i="1"/>
  <c r="L24" i="1"/>
  <c r="O42" i="1"/>
  <c r="N30" i="1"/>
  <c r="O32" i="1"/>
  <c r="N32" i="1"/>
  <c r="O30" i="1"/>
  <c r="N26" i="1"/>
  <c r="N43" i="1"/>
  <c r="M37" i="1"/>
  <c r="O48" i="1"/>
  <c r="L49" i="1"/>
  <c r="M38" i="1"/>
  <c r="M62" i="1"/>
  <c r="O40" i="1"/>
  <c r="L38" i="1"/>
  <c r="M34" i="1"/>
  <c r="N48" i="1"/>
  <c r="N36" i="1"/>
  <c r="N28" i="1"/>
  <c r="L36" i="1" l="1"/>
  <c r="L28" i="1"/>
  <c r="O24" i="1"/>
  <c r="Q24" i="1" s="1"/>
  <c r="L52" i="1"/>
  <c r="N56" i="1"/>
  <c r="M41" i="1"/>
  <c r="O53" i="1"/>
  <c r="O44" i="1"/>
  <c r="L40" i="1"/>
  <c r="L53" i="1"/>
  <c r="M44" i="1"/>
  <c r="N44" i="1"/>
  <c r="O49" i="1"/>
  <c r="O29" i="1"/>
  <c r="N29" i="1"/>
  <c r="M29" i="1"/>
  <c r="O57" i="1"/>
  <c r="N49" i="1"/>
  <c r="O41" i="1"/>
  <c r="O37" i="1"/>
  <c r="N33" i="1"/>
  <c r="O31" i="1"/>
  <c r="L57" i="1"/>
  <c r="L16" i="1"/>
  <c r="O51" i="1"/>
  <c r="M57" i="1"/>
  <c r="N61" i="1"/>
  <c r="L39" i="1"/>
  <c r="L34" i="1"/>
  <c r="N37" i="1"/>
  <c r="M35" i="1"/>
  <c r="N58" i="1"/>
  <c r="O46" i="1"/>
  <c r="L31" i="1"/>
  <c r="L25" i="1"/>
  <c r="L62" i="1"/>
  <c r="M25" i="1"/>
  <c r="M43" i="1"/>
  <c r="M46" i="1"/>
  <c r="N54" i="1"/>
  <c r="O54" i="1"/>
  <c r="O25" i="1"/>
  <c r="L50" i="1"/>
  <c r="L61" i="1"/>
  <c r="O50" i="1"/>
  <c r="N45" i="1"/>
  <c r="L45" i="1"/>
  <c r="O62" i="1"/>
  <c r="M31" i="1"/>
  <c r="N41" i="1"/>
  <c r="M53" i="1"/>
  <c r="O55" i="1"/>
  <c r="M33" i="1"/>
  <c r="L33" i="1"/>
  <c r="M55" i="1"/>
  <c r="J16" i="1"/>
  <c r="P24" i="1" s="1"/>
  <c r="J25" i="1" s="1"/>
  <c r="P25" i="1" s="1"/>
  <c r="J26" i="1" s="1"/>
  <c r="P26" i="1" s="1"/>
  <c r="J27" i="1" s="1"/>
  <c r="M61" i="1"/>
  <c r="M27" i="1"/>
  <c r="O27" i="1"/>
  <c r="L27" i="1"/>
  <c r="M51" i="1"/>
  <c r="N52" i="1"/>
  <c r="O56" i="1"/>
  <c r="O39" i="1"/>
  <c r="N39" i="1"/>
  <c r="M59" i="1"/>
  <c r="L35" i="1"/>
  <c r="N35" i="1"/>
  <c r="M47" i="1"/>
  <c r="N47" i="1"/>
  <c r="L55" i="1"/>
  <c r="L63" i="1"/>
  <c r="O60" i="1"/>
  <c r="M26" i="1"/>
  <c r="N50" i="1"/>
  <c r="N51" i="1"/>
  <c r="O52" i="1"/>
  <c r="M56" i="1"/>
  <c r="N40" i="1"/>
  <c r="O43" i="1"/>
  <c r="O59" i="1"/>
  <c r="O26" i="1"/>
  <c r="L46" i="1"/>
  <c r="N42" i="1"/>
  <c r="O58" i="1"/>
  <c r="L58" i="1"/>
  <c r="O47" i="1"/>
  <c r="M63" i="1"/>
  <c r="O63" i="1"/>
  <c r="L60" i="1"/>
  <c r="N60" i="1"/>
  <c r="N59" i="1"/>
  <c r="Q25" i="1" l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P27" i="1"/>
  <c r="J28" i="1" s="1"/>
  <c r="P28" i="1" s="1"/>
  <c r="J29" i="1" s="1"/>
  <c r="P29" i="1" s="1"/>
  <c r="J30" i="1" s="1"/>
  <c r="P30" i="1" s="1"/>
  <c r="J31" i="1" s="1"/>
  <c r="P31" i="1" s="1"/>
  <c r="J32" i="1" s="1"/>
  <c r="P32" i="1" s="1"/>
  <c r="J33" i="1" s="1"/>
  <c r="P33" i="1" s="1"/>
  <c r="J34" i="1" s="1"/>
  <c r="P34" i="1" s="1"/>
  <c r="J35" i="1" s="1"/>
  <c r="P35" i="1" s="1"/>
  <c r="J36" i="1" s="1"/>
  <c r="P36" i="1" s="1"/>
  <c r="J37" i="1" s="1"/>
  <c r="P37" i="1" s="1"/>
  <c r="J38" i="1" s="1"/>
  <c r="P38" i="1" s="1"/>
  <c r="J39" i="1" s="1"/>
  <c r="P39" i="1" s="1"/>
  <c r="J40" i="1" s="1"/>
  <c r="P40" i="1" s="1"/>
  <c r="J41" i="1" s="1"/>
  <c r="P41" i="1" s="1"/>
  <c r="J42" i="1" s="1"/>
  <c r="P42" i="1" s="1"/>
  <c r="J43" i="1" s="1"/>
  <c r="P43" i="1" s="1"/>
  <c r="J44" i="1" s="1"/>
  <c r="P44" i="1" s="1"/>
  <c r="J45" i="1" s="1"/>
  <c r="P45" i="1" s="1"/>
  <c r="J46" i="1" s="1"/>
  <c r="P46" i="1" s="1"/>
  <c r="J47" i="1" s="1"/>
  <c r="P47" i="1" s="1"/>
  <c r="J48" i="1" s="1"/>
  <c r="P48" i="1" s="1"/>
  <c r="J49" i="1" s="1"/>
  <c r="P49" i="1" s="1"/>
  <c r="J50" i="1" s="1"/>
  <c r="P50" i="1" s="1"/>
  <c r="J51" i="1" s="1"/>
  <c r="P51" i="1" s="1"/>
  <c r="J52" i="1" s="1"/>
  <c r="P52" i="1" s="1"/>
  <c r="J53" i="1" s="1"/>
  <c r="P53" i="1" s="1"/>
  <c r="J54" i="1" s="1"/>
  <c r="P54" i="1" s="1"/>
  <c r="J55" i="1" s="1"/>
  <c r="P55" i="1" s="1"/>
  <c r="J56" i="1" s="1"/>
  <c r="P56" i="1" s="1"/>
  <c r="J57" i="1" s="1"/>
  <c r="P57" i="1" s="1"/>
  <c r="J58" i="1" s="1"/>
  <c r="P58" i="1" s="1"/>
  <c r="J59" i="1" s="1"/>
  <c r="P59" i="1" s="1"/>
  <c r="J60" i="1" s="1"/>
  <c r="P60" i="1" s="1"/>
  <c r="J61" i="1" s="1"/>
  <c r="P61" i="1" s="1"/>
  <c r="J62" i="1" s="1"/>
  <c r="P62" i="1" s="1"/>
  <c r="J63" i="1" s="1"/>
  <c r="P63" i="1" s="1"/>
  <c r="K19" i="1" l="1"/>
</calcChain>
</file>

<file path=xl/sharedStrings.xml><?xml version="1.0" encoding="utf-8"?>
<sst xmlns="http://schemas.openxmlformats.org/spreadsheetml/2006/main" count="162" uniqueCount="142">
  <si>
    <t>Year</t>
  </si>
  <si>
    <t>Stocks</t>
  </si>
  <si>
    <t>Inflation</t>
  </si>
  <si>
    <t>Beginning cash</t>
  </si>
  <si>
    <t>Ending cash</t>
  </si>
  <si>
    <t>Scenario</t>
  </si>
  <si>
    <t>UNUSED</t>
  </si>
  <si>
    <t>Graph</t>
  </si>
  <si>
    <t>MACROS</t>
  </si>
  <si>
    <t>#Ranges</t>
  </si>
  <si>
    <t>Min</t>
  </si>
  <si>
    <t>Max</t>
  </si>
  <si>
    <t>Flags</t>
  </si>
  <si>
    <t>Description</t>
  </si>
  <si>
    <t>RISKOPT</t>
  </si>
  <si>
    <t>Mean</t>
  </si>
  <si>
    <t>False,False,False</t>
  </si>
  <si>
    <t>Probability</t>
  </si>
  <si>
    <t>Planning for retirement</t>
  </si>
  <si>
    <t>ProbWts</t>
  </si>
  <si>
    <t>Damping factor</t>
  </si>
  <si>
    <t>Yearly investment</t>
  </si>
  <si>
    <t>Inputs</t>
  </si>
  <si>
    <t>Index</t>
  </si>
  <si>
    <t>Alternative sets of weights to test</t>
  </si>
  <si>
    <t>Weights used</t>
  </si>
  <si>
    <t>Historical data and probabilities</t>
  </si>
  <si>
    <t>Sums --&gt;</t>
  </si>
  <si>
    <t>Simulation model</t>
  </si>
  <si>
    <t>Planning horizon</t>
  </si>
  <si>
    <t>years</t>
  </si>
  <si>
    <t>Deflator</t>
  </si>
  <si>
    <t>Final cash (today's dollars)</t>
  </si>
  <si>
    <t>Column offset for lookup2</t>
  </si>
  <si>
    <t>Future year</t>
  </si>
  <si>
    <t>T-Bills</t>
  </si>
  <si>
    <t>LTable1</t>
  </si>
  <si>
    <t>LTable2</t>
  </si>
  <si>
    <t>Weights</t>
  </si>
  <si>
    <t>Output from simulation below</t>
  </si>
  <si>
    <t>T-Bonds</t>
  </si>
  <si>
    <t>Range names used</t>
  </si>
  <si>
    <t>=Model!$I$10:$L$12</t>
  </si>
  <si>
    <t>=Model!$A$5:$E$66</t>
  </si>
  <si>
    <t>=Model!$J$16:$L$16</t>
  </si>
  <si>
    <t>Name</t>
  </si>
  <si>
    <t>Cell</t>
  </si>
  <si>
    <t>Sim#</t>
  </si>
  <si>
    <t>Std Dev</t>
  </si>
  <si>
    <t>@RISK Output Results</t>
  </si>
  <si>
    <t>Final cash</t>
  </si>
  <si>
    <t>K19</t>
  </si>
  <si>
    <t>Method + #Operators(Legacy)</t>
  </si>
  <si>
    <t>Mutation Rate (Legacy)</t>
  </si>
  <si>
    <t>Crossover Rate (Legacy)</t>
  </si>
  <si>
    <t># Time Blocks/All Groups Must Be Present</t>
  </si>
  <si>
    <t>Constraint Range</t>
  </si>
  <si>
    <t>Adj. Range</t>
  </si>
  <si>
    <t>Min Val or Range</t>
  </si>
  <si>
    <t>Max Val Or Range</t>
  </si>
  <si>
    <t>HARD CONSTRAINT DEV</t>
  </si>
  <si>
    <t>CONSTRAINT SOLVER</t>
  </si>
  <si>
    <t>ROFUNC</t>
  </si>
  <si>
    <t>SOFT CONSTRAINT DEV</t>
  </si>
  <si>
    <t>EVAL (True/False or penalty)</t>
  </si>
  <si>
    <t>Type (Hard/Soft)</t>
  </si>
  <si>
    <t>Entry Mode</t>
  </si>
  <si>
    <t>Formula</t>
  </si>
  <si>
    <t>Left Val Or Range</t>
  </si>
  <si>
    <t>Left Operator</t>
  </si>
  <si>
    <t>Constrained Cells</t>
  </si>
  <si>
    <t>Right Operator</t>
  </si>
  <si>
    <t>Right Val Or Range</t>
  </si>
  <si>
    <t>Penalty Function</t>
  </si>
  <si>
    <t>RO Eval Time (Iter/Sim)</t>
  </si>
  <si>
    <t>RO Statistic to Constrain</t>
  </si>
  <si>
    <t>RO Statistic Parameter</t>
  </si>
  <si>
    <t>Precision (added 6.0)</t>
  </si>
  <si>
    <t>RO Auto Eval Time (added 6.0)</t>
  </si>
  <si>
    <t>Formula Conversion Cell (not used in v5)</t>
  </si>
  <si>
    <t>Number Formatting Cell (introduced in v5)</t>
  </si>
  <si>
    <t>Out Stats</t>
  </si>
  <si>
    <t>Std. Dev.</t>
  </si>
  <si>
    <t>RISKOpt Tag</t>
  </si>
  <si>
    <t># Chromosomes</t>
  </si>
  <si>
    <t># Constraints</t>
  </si>
  <si>
    <t>Compatibility with Old Versions (4 trips pre-v5 versions)</t>
  </si>
  <si>
    <t>Creation Version</t>
  </si>
  <si>
    <t>Required Version</t>
  </si>
  <si>
    <t>Recommended Version</t>
  </si>
  <si>
    <t>Last Modified by Version</t>
  </si>
  <si>
    <t>Genetic Algorithm - Discrete Variable Warning Shown</t>
  </si>
  <si>
    <t>ColorOptimizationCells Called</t>
  </si>
  <si>
    <t>Constraint Solver, number of Latin Hypercube stratifications, for reproducing results with Actual Convergence</t>
  </si>
  <si>
    <t>Constraint Solver, total of adjustable cell values, to only pass number of stratifications if model hasn't changed</t>
  </si>
  <si>
    <t>Goal (Cell, Statistic, Parameter), E1: RO Formula to Optimize</t>
  </si>
  <si>
    <t>Goal (Type, Target Value)</t>
  </si>
  <si>
    <t>VERSION 6.0 SETTINGS</t>
  </si>
  <si>
    <t>Optimization Engine</t>
  </si>
  <si>
    <t>Mutation Rate (becoming a single settings for all adjustable cell groups)</t>
  </si>
  <si>
    <t>Crossover Rate (becoming a single settings for all adjustable cell groups)</t>
  </si>
  <si>
    <t>Genetic Operators (becoming a single settings for all adjustable cell groups)</t>
  </si>
  <si>
    <t>Stopping on Projected Convergence (added in version 6; other simulation runtime settings got moved to @RISK)</t>
  </si>
  <si>
    <t>Population Size</t>
  </si>
  <si>
    <t>Seed (Is Auto, Value)</t>
  </si>
  <si>
    <t>Same Seed Each Simulation (this was used in RISKOptimizer version 5 and earlier)</t>
  </si>
  <si>
    <t>Sampling Type (this was used in RISKOptimizer version 5 and earlier)</t>
  </si>
  <si>
    <t>Stop on Errors (before v5: Pause on Errors)</t>
  </si>
  <si>
    <t>Trial Count Stopping (enabled, trial count)</t>
  </si>
  <si>
    <t>Formula Stopping (enabled, formula)</t>
  </si>
  <si>
    <t>Timespan Stopping (enabled, trial count)</t>
  </si>
  <si>
    <t>Progress Stopping (enabled, trial count, max % change, change is percent)</t>
  </si>
  <si>
    <t>Sim. Stopping Mode, Tolerance (legacy settings used in v5 and earlier)</t>
  </si>
  <si>
    <t>#Iterations - Sim Stopping (legacy setting used in v5 and earlier))</t>
  </si>
  <si>
    <t>Keep Trial-by-Trial Log (if cell has anything other than False consider True, since Evolver 4 didn't have this setting); this setting no longer used staring with version 6</t>
  </si>
  <si>
    <t>Minimize Excel on Startup</t>
  </si>
  <si>
    <t>Show Excel Recalcs (replaces "Update Display" used before v5)</t>
  </si>
  <si>
    <t>Ev4/RO1: Graph Progress</t>
  </si>
  <si>
    <t>Ev4/RO1: Update Display (replaced by Show Excel Recalcs in v5)</t>
  </si>
  <si>
    <t>Start (enabled, macro)</t>
  </si>
  <si>
    <t>Before Recalc (enabled, macro), starting with v6 RISKOptimizer uses corresponding @RISK macro</t>
  </si>
  <si>
    <t>After Recalc (enabled, macro), starting with v6 RISKOptimizer uses corresponding @RISK macro</t>
  </si>
  <si>
    <t>After Storage (enabled, macro)</t>
  </si>
  <si>
    <t>Finish (enabled, macro)</t>
  </si>
  <si>
    <t>Macro Before Simulation (enabled, macro), starting with v6, this is legacy setting</t>
  </si>
  <si>
    <t>Macro After Simulation (enabled, macro), starting with v6, this is legacy setting</t>
  </si>
  <si>
    <t>1,1,1,1,1,1,1,1,1,1,1</t>
  </si>
  <si>
    <t>DEFAULT PARENT SELECTION</t>
  </si>
  <si>
    <t>DEFAULT MUTATION</t>
  </si>
  <si>
    <t>DEFAULT CROSSOVER</t>
  </si>
  <si>
    <t>DEFAULT BACKTRACK</t>
  </si>
  <si>
    <t>ARITHMETIC CROSSOVER</t>
  </si>
  <si>
    <t>HEURISTIC CROSSOVER</t>
  </si>
  <si>
    <t>CAUCHY MUTATION</t>
  </si>
  <si>
    <t>BOUNDARY MUTATION</t>
  </si>
  <si>
    <t>NON-UNIFORM MUTATION</t>
  </si>
  <si>
    <t>LINEAR</t>
  </si>
  <si>
    <t>LOCAL SEARCH</t>
  </si>
  <si>
    <t>budget_x0001_11</t>
  </si>
  <si>
    <t>6.2.0</t>
  </si>
  <si>
    <r>
      <t>Performed By:</t>
    </r>
    <r>
      <rPr>
        <sz val="8"/>
        <color rgb="FF000000"/>
        <rFont val="Tahoma"/>
        <family val="2"/>
      </rPr>
      <t xml:space="preserve"> Chris</t>
    </r>
  </si>
  <si>
    <r>
      <t>Date:</t>
    </r>
    <r>
      <rPr>
        <sz val="8"/>
        <color rgb="FF000000"/>
        <rFont val="Tahoma"/>
        <family val="2"/>
      </rPr>
      <t xml:space="preserve"> Sunday, March 16, 2014 11:54:55 AM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</si>
</sst>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_);[Red]\(&quot;$&quot;#,##0.00\)"/>
    <numFmt numFmtId="43" formatCode="_(* #,##0.00_);_(* \(#,##0.00\);_(* &quot;-&quot;??_);_(@_)"/>
    <numFmt numFmtId="164" formatCode="0.000"/>
    <numFmt numFmtId="165" formatCode="0.0000"/>
    <numFmt numFmtId="166" formatCode="&quot;$&quot;#,##0;\-&quot;$&quot;#,##0"/>
    <numFmt numFmtId="167" formatCode="m/d/yy\ h:mm:ss"/>
    <numFmt numFmtId="168" formatCode="0.0000%"/>
  </numFmts>
  <fonts count="14" x14ac:knownFonts="1">
    <font>
      <sz val="11"/>
      <color rgb="FF000000"/>
      <name val="Calibri"/>
      <family val="2"/>
    </font>
    <font>
      <sz val="10"/>
      <name val="Arial"/>
      <family val="2"/>
    </font>
    <font>
      <i/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8.25"/>
      <name val="Tahoma"/>
      <family val="2"/>
    </font>
    <font>
      <sz val="8"/>
      <color rgb="FF000000"/>
      <name val="Tahoma"/>
      <family val="2"/>
    </font>
    <font>
      <b/>
      <sz val="14"/>
      <color rgb="FF000000"/>
      <name val="Tahoma"/>
      <family val="2"/>
    </font>
    <font>
      <b/>
      <sz val="8"/>
      <color rgb="FF000000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168" fontId="1" fillId="0" borderId="0" applyFont="0" applyFill="0" applyBorder="0" applyAlignment="0" applyProtection="0"/>
    <xf numFmtId="0" fontId="1" fillId="0" borderId="1" applyNumberFormat="0" applyFont="0" applyFill="0" applyAlignment="0" applyProtection="0"/>
    <xf numFmtId="0" fontId="1" fillId="0" borderId="2" applyNumberFormat="0" applyFont="0" applyFill="0" applyAlignment="0" applyProtection="0"/>
    <xf numFmtId="0" fontId="1" fillId="0" borderId="3" applyNumberFormat="0" applyFont="0" applyFill="0" applyAlignment="0" applyProtection="0"/>
    <xf numFmtId="0" fontId="1" fillId="0" borderId="4" applyNumberFormat="0" applyFont="0" applyFill="0" applyAlignment="0" applyProtection="0"/>
    <xf numFmtId="0" fontId="1" fillId="0" borderId="5" applyNumberFormat="0" applyFont="0" applyFill="0" applyAlignment="0" applyProtection="0"/>
    <xf numFmtId="0" fontId="1" fillId="2" borderId="0" applyNumberFormat="0" applyFont="0" applyBorder="0" applyAlignment="0" applyProtection="0"/>
    <xf numFmtId="0" fontId="1" fillId="0" borderId="6" applyNumberFormat="0" applyFont="0" applyFill="0" applyAlignment="0" applyProtection="0"/>
    <xf numFmtId="0" fontId="1" fillId="0" borderId="7" applyNumberFormat="0" applyFont="0" applyFill="0" applyAlignment="0" applyProtection="0"/>
    <xf numFmtId="4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" fillId="0" borderId="8" applyNumberFormat="0" applyFont="0" applyFill="0" applyAlignment="0" applyProtection="0"/>
    <xf numFmtId="0" fontId="1" fillId="0" borderId="9" applyNumberFormat="0" applyFont="0" applyFill="0" applyAlignment="0" applyProtection="0"/>
    <xf numFmtId="0" fontId="1" fillId="0" borderId="10" applyNumberFormat="0" applyFont="0" applyFill="0" applyAlignment="0" applyProtection="0"/>
    <xf numFmtId="0" fontId="1" fillId="0" borderId="11" applyNumberFormat="0" applyFont="0" applyFill="0" applyAlignment="0" applyProtection="0"/>
    <xf numFmtId="0" fontId="1" fillId="0" borderId="10" applyNumberFormat="0" applyFont="0" applyFill="0" applyAlignment="0" applyProtection="0"/>
    <xf numFmtId="0" fontId="1" fillId="0" borderId="0" applyNumberFormat="0" applyFont="0" applyFill="0" applyBorder="0" applyProtection="0">
      <alignment horizontal="center"/>
    </xf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 applyNumberFormat="0" applyFill="0" applyBorder="0" applyProtection="0">
      <alignment horizontal="left"/>
    </xf>
    <xf numFmtId="0" fontId="1" fillId="2" borderId="0" applyNumberFormat="0" applyFont="0" applyBorder="0" applyAlignment="0" applyProtection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12" applyNumberFormat="0" applyFont="0" applyFill="0" applyAlignment="0" applyProtection="0"/>
    <xf numFmtId="0" fontId="1" fillId="0" borderId="13" applyNumberFormat="0" applyFont="0" applyFill="0" applyAlignment="0" applyProtection="0"/>
    <xf numFmtId="167" fontId="1" fillId="0" borderId="0" applyFont="0" applyFill="0" applyBorder="0" applyAlignment="0" applyProtection="0"/>
    <xf numFmtId="0" fontId="1" fillId="0" borderId="14" applyNumberFormat="0" applyFont="0" applyFill="0" applyAlignment="0" applyProtection="0"/>
    <xf numFmtId="0" fontId="1" fillId="0" borderId="15" applyNumberFormat="0" applyFont="0" applyFill="0" applyAlignment="0" applyProtection="0"/>
    <xf numFmtId="0" fontId="1" fillId="0" borderId="16" applyNumberFormat="0" applyFont="0" applyFill="0" applyAlignment="0" applyProtection="0"/>
    <xf numFmtId="0" fontId="1" fillId="0" borderId="17" applyNumberFormat="0" applyFont="0" applyFill="0" applyAlignment="0" applyProtection="0"/>
    <xf numFmtId="0" fontId="1" fillId="0" borderId="18" applyNumberFormat="0" applyFont="0" applyFill="0" applyAlignment="0" applyProtection="0"/>
    <xf numFmtId="0" fontId="1" fillId="0" borderId="0"/>
    <xf numFmtId="43" fontId="9" fillId="0" borderId="0" applyFont="0" applyFill="0" applyBorder="0" applyAlignment="0" applyProtection="0"/>
  </cellStyleXfs>
  <cellXfs count="60"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0" xfId="0" applyNumberFormat="1" applyFont="1"/>
    <xf numFmtId="0" fontId="8" fillId="0" borderId="0" xfId="0" applyFont="1" applyAlignment="1">
      <alignment horizontal="center"/>
    </xf>
    <xf numFmtId="166" fontId="8" fillId="0" borderId="0" xfId="0" applyNumberFormat="1" applyFont="1"/>
    <xf numFmtId="0" fontId="8" fillId="0" borderId="0" xfId="0" applyFont="1" applyAlignment="1">
      <alignment horizontal="right"/>
    </xf>
    <xf numFmtId="1" fontId="8" fillId="0" borderId="0" xfId="0" applyNumberFormat="1" applyFont="1"/>
    <xf numFmtId="165" fontId="8" fillId="0" borderId="0" xfId="0" applyNumberFormat="1" applyFont="1"/>
    <xf numFmtId="2" fontId="8" fillId="0" borderId="0" xfId="0" applyNumberFormat="1" applyFont="1" applyFill="1" applyBorder="1"/>
    <xf numFmtId="0" fontId="8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164" fontId="8" fillId="0" borderId="0" xfId="0" applyNumberFormat="1" applyFont="1"/>
    <xf numFmtId="10" fontId="8" fillId="0" borderId="0" xfId="0" applyNumberFormat="1" applyFont="1" applyAlignment="1">
      <alignment horizontal="right" wrapText="1"/>
    </xf>
    <xf numFmtId="8" fontId="8" fillId="0" borderId="0" xfId="0" applyNumberFormat="1" applyFont="1"/>
    <xf numFmtId="0" fontId="8" fillId="3" borderId="0" xfId="0" applyFont="1" applyFill="1" applyBorder="1"/>
    <xf numFmtId="166" fontId="8" fillId="3" borderId="0" xfId="0" applyNumberFormat="1" applyFont="1" applyFill="1" applyBorder="1"/>
    <xf numFmtId="1" fontId="8" fillId="3" borderId="0" xfId="0" applyNumberFormat="1" applyFont="1" applyFill="1" applyBorder="1"/>
    <xf numFmtId="165" fontId="8" fillId="3" borderId="0" xfId="0" applyNumberFormat="1" applyFont="1" applyFill="1" applyBorder="1"/>
    <xf numFmtId="0" fontId="8" fillId="0" borderId="0" xfId="0" applyFont="1" applyBorder="1"/>
    <xf numFmtId="0" fontId="8" fillId="0" borderId="0" xfId="0" applyFont="1" applyBorder="1" applyAlignment="1">
      <alignment horizontal="right" wrapText="1"/>
    </xf>
    <xf numFmtId="0" fontId="8" fillId="4" borderId="0" xfId="0" applyFont="1" applyFill="1" applyBorder="1"/>
    <xf numFmtId="0" fontId="8" fillId="5" borderId="0" xfId="0" applyFont="1" applyFill="1"/>
    <xf numFmtId="0" fontId="8" fillId="0" borderId="0" xfId="0" applyFont="1" applyFill="1" applyAlignment="1">
      <alignment horizontal="center"/>
    </xf>
    <xf numFmtId="165" fontId="8" fillId="3" borderId="0" xfId="32" applyNumberFormat="1" applyFont="1" applyFill="1" applyBorder="1"/>
    <xf numFmtId="166" fontId="8" fillId="6" borderId="0" xfId="0" applyNumberFormat="1" applyFont="1" applyFill="1" applyBorder="1"/>
    <xf numFmtId="2" fontId="8" fillId="7" borderId="0" xfId="0" applyNumberFormat="1" applyFont="1" applyFill="1" applyBorder="1"/>
    <xf numFmtId="0" fontId="8" fillId="5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19" xfId="0" applyBorder="1" applyAlignment="1">
      <alignment horizontal="left"/>
    </xf>
    <xf numFmtId="0" fontId="0" fillId="9" borderId="0" xfId="0" applyFill="1" applyAlignment="1">
      <alignment horizontal="left"/>
    </xf>
    <xf numFmtId="0" fontId="0" fillId="10" borderId="0" xfId="0" applyFill="1" applyAlignment="1">
      <alignment horizontal="left"/>
    </xf>
    <xf numFmtId="0" fontId="0" fillId="11" borderId="0" xfId="0" applyFill="1" applyAlignment="1">
      <alignment horizontal="left"/>
    </xf>
    <xf numFmtId="0" fontId="0" fillId="9" borderId="0" xfId="0" quotePrefix="1" applyFill="1" applyAlignment="1">
      <alignment horizontal="left"/>
    </xf>
    <xf numFmtId="0" fontId="12" fillId="8" borderId="0" xfId="0" applyFont="1" applyFill="1" applyBorder="1"/>
    <xf numFmtId="0" fontId="11" fillId="8" borderId="0" xfId="0" applyFont="1" applyFill="1" applyBorder="1"/>
    <xf numFmtId="0" fontId="11" fillId="8" borderId="20" xfId="0" applyFont="1" applyFill="1" applyBorder="1"/>
    <xf numFmtId="0" fontId="12" fillId="8" borderId="0" xfId="0" quotePrefix="1" applyFont="1" applyFill="1" applyBorder="1"/>
    <xf numFmtId="0" fontId="13" fillId="8" borderId="0" xfId="0" applyFont="1" applyFill="1" applyBorder="1"/>
    <xf numFmtId="0" fontId="13" fillId="8" borderId="20" xfId="0" applyFont="1" applyFill="1" applyBorder="1"/>
    <xf numFmtId="43" fontId="10" fillId="0" borderId="21" xfId="33" applyFont="1" applyFill="1" applyBorder="1" applyAlignment="1">
      <alignment vertical="top"/>
    </xf>
    <xf numFmtId="43" fontId="10" fillId="0" borderId="22" xfId="33" applyFont="1" applyFill="1" applyBorder="1" applyAlignment="1">
      <alignment vertical="top"/>
    </xf>
    <xf numFmtId="43" fontId="10" fillId="0" borderId="22" xfId="33" applyFont="1" applyFill="1" applyBorder="1" applyAlignment="1">
      <alignment horizontal="left" vertical="center"/>
    </xf>
    <xf numFmtId="9" fontId="10" fillId="0" borderId="22" xfId="33" applyNumberFormat="1" applyFont="1" applyFill="1" applyBorder="1" applyAlignment="1">
      <alignment vertical="top"/>
    </xf>
    <xf numFmtId="9" fontId="10" fillId="0" borderId="23" xfId="33" applyNumberFormat="1" applyFont="1" applyFill="1" applyBorder="1" applyAlignment="1">
      <alignment vertical="top"/>
    </xf>
    <xf numFmtId="0" fontId="10" fillId="0" borderId="24" xfId="33" applyNumberFormat="1" applyFont="1" applyFill="1" applyBorder="1" applyAlignment="1">
      <alignment horizontal="left" vertical="center" wrapText="1"/>
    </xf>
    <xf numFmtId="0" fontId="10" fillId="0" borderId="25" xfId="33" applyNumberFormat="1" applyFont="1" applyFill="1" applyBorder="1" applyAlignment="1">
      <alignment horizontal="left" vertical="center" wrapText="1"/>
    </xf>
    <xf numFmtId="0" fontId="1" fillId="0" borderId="25" xfId="33" applyNumberFormat="1" applyFont="1" applyFill="1" applyBorder="1" applyAlignment="1">
      <alignment horizontal="left" vertical="center"/>
    </xf>
    <xf numFmtId="166" fontId="10" fillId="0" borderId="25" xfId="33" applyNumberFormat="1" applyFont="1" applyFill="1" applyBorder="1" applyAlignment="1">
      <alignment horizontal="left" vertical="center" wrapText="1"/>
    </xf>
    <xf numFmtId="166" fontId="10" fillId="0" borderId="26" xfId="33" applyNumberFormat="1" applyFont="1" applyFill="1" applyBorder="1" applyAlignment="1">
      <alignment horizontal="left" vertical="center" wrapText="1"/>
    </xf>
    <xf numFmtId="0" fontId="10" fillId="0" borderId="27" xfId="33" applyNumberFormat="1" applyFont="1" applyFill="1" applyBorder="1" applyAlignment="1">
      <alignment horizontal="left" vertical="center" wrapText="1"/>
    </xf>
    <xf numFmtId="0" fontId="10" fillId="0" borderId="28" xfId="33" applyNumberFormat="1" applyFont="1" applyFill="1" applyBorder="1" applyAlignment="1">
      <alignment horizontal="left" vertical="center" wrapText="1"/>
    </xf>
    <xf numFmtId="0" fontId="1" fillId="0" borderId="28" xfId="33" applyNumberFormat="1" applyFont="1" applyFill="1" applyBorder="1" applyAlignment="1">
      <alignment horizontal="left" vertical="center"/>
    </xf>
    <xf numFmtId="166" fontId="10" fillId="0" borderId="28" xfId="33" applyNumberFormat="1" applyFont="1" applyFill="1" applyBorder="1" applyAlignment="1">
      <alignment horizontal="left" vertical="center" wrapText="1"/>
    </xf>
    <xf numFmtId="166" fontId="10" fillId="0" borderId="29" xfId="33" applyNumberFormat="1" applyFont="1" applyFill="1" applyBorder="1" applyAlignment="1">
      <alignment horizontal="left" vertical="center" wrapText="1"/>
    </xf>
    <xf numFmtId="0" fontId="10" fillId="0" borderId="30" xfId="33" applyNumberFormat="1" applyFont="1" applyFill="1" applyBorder="1" applyAlignment="1">
      <alignment horizontal="left" vertical="center" wrapText="1"/>
    </xf>
    <xf numFmtId="0" fontId="10" fillId="0" borderId="31" xfId="33" applyNumberFormat="1" applyFont="1" applyFill="1" applyBorder="1" applyAlignment="1">
      <alignment horizontal="left" vertical="center" wrapText="1"/>
    </xf>
    <xf numFmtId="0" fontId="1" fillId="0" borderId="31" xfId="33" applyNumberFormat="1" applyFont="1" applyFill="1" applyBorder="1" applyAlignment="1">
      <alignment horizontal="left" vertical="center"/>
    </xf>
    <xf numFmtId="166" fontId="10" fillId="0" borderId="31" xfId="33" applyNumberFormat="1" applyFont="1" applyFill="1" applyBorder="1" applyAlignment="1">
      <alignment horizontal="left" vertical="center" wrapText="1"/>
    </xf>
    <xf numFmtId="166" fontId="10" fillId="0" borderId="32" xfId="33" applyNumberFormat="1" applyFont="1" applyFill="1" applyBorder="1" applyAlignment="1">
      <alignment horizontal="left" vertical="center" wrapText="1"/>
    </xf>
  </cellXfs>
  <cellStyles count="34">
    <cellStyle name="Comma" xfId="33" builtinId="3"/>
    <cellStyle name="Normal" xfId="0" builtinId="0" customBuiltin="1"/>
    <cellStyle name="Normal 2" xfId="32"/>
    <cellStyle name="RISKbigPercent" xfId="1"/>
    <cellStyle name="RISKblandrEdge" xfId="2"/>
    <cellStyle name="RISKblCorner" xfId="3"/>
    <cellStyle name="RISKbottomEdge" xfId="4"/>
    <cellStyle name="RISKbrCorner" xfId="5"/>
    <cellStyle name="RISKdarkBoxed" xfId="6"/>
    <cellStyle name="RISKdarkShade" xfId="7"/>
    <cellStyle name="RISKdbottomEdge" xfId="8"/>
    <cellStyle name="RISKdrightEdge" xfId="9"/>
    <cellStyle name="RISKdurationTime" xfId="10"/>
    <cellStyle name="RISKinNumber" xfId="11"/>
    <cellStyle name="RISKlandrEdge" xfId="12"/>
    <cellStyle name="RISKleftEdge" xfId="13"/>
    <cellStyle name="RISKlightBoxed" xfId="14"/>
    <cellStyle name="RISKltandbEdge" xfId="15"/>
    <cellStyle name="RISKnormBoxed" xfId="16"/>
    <cellStyle name="RISKnormCenter" xfId="17"/>
    <cellStyle name="RISKnormHeading" xfId="18"/>
    <cellStyle name="RISKnormItal" xfId="19"/>
    <cellStyle name="RISKnormLabel" xfId="20"/>
    <cellStyle name="RISKnormShade" xfId="21"/>
    <cellStyle name="RISKnormTitle" xfId="22"/>
    <cellStyle name="RISKoutNumber" xfId="23"/>
    <cellStyle name="RISKrightEdge" xfId="24"/>
    <cellStyle name="RISKrtandbEdge" xfId="25"/>
    <cellStyle name="RISKssTime" xfId="26"/>
    <cellStyle name="RISKtandbEdge" xfId="27"/>
    <cellStyle name="RISKtlandrEdge" xfId="28"/>
    <cellStyle name="RISKtlCorner" xfId="29"/>
    <cellStyle name="RISKtopEdge" xfId="30"/>
    <cellStyle name="RISKtrCorner" xfId="31"/>
  </cellStyles>
  <dxfs count="1">
    <dxf>
      <fill>
        <patternFill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CE9D8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982980</xdr:colOff>
      <xdr:row>12</xdr:row>
      <xdr:rowOff>7620</xdr:rowOff>
    </xdr:from>
    <xdr:to>
      <xdr:col>6</xdr:col>
      <xdr:colOff>144780</xdr:colOff>
      <xdr:row>22</xdr:row>
      <xdr:rowOff>15240</xdr:rowOff>
    </xdr:to>
    <xdr:sp macro="" textlink="">
      <xdr:nvSpPr>
        <xdr:cNvPr id="2" name="TextBox 1"/>
        <xdr:cNvSpPr txBox="1"/>
      </xdr:nvSpPr>
      <xdr:spPr>
        <a:xfrm>
          <a:off x="982980" y="2202180"/>
          <a:ext cx="4160520" cy="183642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 b="1"/>
            <a:t>Note:</a:t>
          </a:r>
          <a:r>
            <a:rPr lang="en-US" sz="1100"/>
            <a:t> You will see errors in cells unless @RISK is loaded.</a:t>
          </a:r>
        </a:p>
        <a:p>
          <a:endParaRPr lang="en-US" sz="1100"/>
        </a:p>
        <a:p>
          <a:r>
            <a:rPr lang="en-US" sz="1100"/>
            <a:t>Using a damping factor of 1 simply means that all past years have the same probability of being sampled in the simulation. This has a minimal</a:t>
          </a:r>
          <a:r>
            <a:rPr lang="en-US" sz="1100" baseline="0"/>
            <a:t> </a:t>
          </a:r>
          <a:r>
            <a:rPr lang="en-US" sz="1100"/>
            <a:t>effect on the results, as seen on the next sheet. With all years having equal probability of being sampled, the final cash tends to be about the same. This change</a:t>
          </a:r>
          <a:r>
            <a:rPr lang="en-US" sz="1100" baseline="0"/>
            <a:t> in the damping factor would have a larger effect if past years were significantly better or worse than more recent years.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5</xdr:row>
      <xdr:rowOff>7620</xdr:rowOff>
    </xdr:from>
    <xdr:to>
      <xdr:col>4</xdr:col>
      <xdr:colOff>1013460</xdr:colOff>
      <xdr:row>5</xdr:row>
      <xdr:rowOff>495300</xdr:rowOff>
    </xdr:to>
    <xdr:pic>
      <xdr:nvPicPr>
        <xdr:cNvPr id="2" name="Picture 1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6960" y="17526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6</xdr:row>
      <xdr:rowOff>7620</xdr:rowOff>
    </xdr:from>
    <xdr:to>
      <xdr:col>4</xdr:col>
      <xdr:colOff>1013460</xdr:colOff>
      <xdr:row>6</xdr:row>
      <xdr:rowOff>495300</xdr:rowOff>
    </xdr:to>
    <xdr:pic>
      <xdr:nvPicPr>
        <xdr:cNvPr id="3" name="Picture 2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6960" y="67818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7</xdr:row>
      <xdr:rowOff>7620</xdr:rowOff>
    </xdr:from>
    <xdr:to>
      <xdr:col>4</xdr:col>
      <xdr:colOff>1013460</xdr:colOff>
      <xdr:row>7</xdr:row>
      <xdr:rowOff>495300</xdr:rowOff>
    </xdr:to>
    <xdr:pic>
      <xdr:nvPicPr>
        <xdr:cNvPr id="4" name="Picture 3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6960" y="118110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L27"/>
  <sheetViews>
    <sheetView workbookViewId="0"/>
  </sheetViews>
  <sheetFormatPr defaultColWidth="15.77734375" defaultRowHeight="14.4" x14ac:dyDescent="0.3"/>
  <cols>
    <col min="1" max="16384" width="15.77734375" style="28"/>
  </cols>
  <sheetData>
    <row r="1" spans="1:64" x14ac:dyDescent="0.3">
      <c r="A1" s="28" t="s">
        <v>95</v>
      </c>
      <c r="B1" s="31">
        <f>Model!$O$19</f>
        <v>0</v>
      </c>
      <c r="C1" s="32">
        <v>1</v>
      </c>
      <c r="D1" s="32">
        <v>1.01E+300</v>
      </c>
      <c r="E1" s="30"/>
      <c r="F1" s="28" t="s">
        <v>8</v>
      </c>
      <c r="I1" s="28" t="s">
        <v>86</v>
      </c>
      <c r="J1" s="30">
        <v>3</v>
      </c>
      <c r="L1" s="28" t="s">
        <v>83</v>
      </c>
      <c r="M1" s="30" t="b">
        <v>1</v>
      </c>
      <c r="O1" s="28" t="s">
        <v>81</v>
      </c>
      <c r="Y1" s="28" t="s">
        <v>97</v>
      </c>
    </row>
    <row r="2" spans="1:64" x14ac:dyDescent="0.3">
      <c r="A2" s="28" t="s">
        <v>96</v>
      </c>
      <c r="B2" s="31">
        <v>2</v>
      </c>
      <c r="C2" s="31">
        <v>0</v>
      </c>
      <c r="F2" s="28" t="s">
        <v>119</v>
      </c>
      <c r="G2" s="31" t="b">
        <v>0</v>
      </c>
      <c r="H2" s="31"/>
      <c r="I2" s="28" t="s">
        <v>79</v>
      </c>
      <c r="J2" s="30"/>
      <c r="L2" s="28" t="s">
        <v>113</v>
      </c>
      <c r="M2" s="32">
        <v>500</v>
      </c>
      <c r="O2" s="28" t="s">
        <v>15</v>
      </c>
      <c r="P2" s="30"/>
      <c r="R2" s="28" t="s">
        <v>87</v>
      </c>
      <c r="S2" s="30"/>
      <c r="U2" s="28" t="s">
        <v>93</v>
      </c>
      <c r="V2" s="30"/>
      <c r="X2" s="28" t="s">
        <v>98</v>
      </c>
      <c r="Y2" s="31">
        <v>0</v>
      </c>
    </row>
    <row r="3" spans="1:64" x14ac:dyDescent="0.3">
      <c r="A3" s="28" t="s">
        <v>108</v>
      </c>
      <c r="B3" s="31" t="b">
        <v>0</v>
      </c>
      <c r="C3" s="31">
        <v>1000</v>
      </c>
      <c r="F3" s="28" t="s">
        <v>120</v>
      </c>
      <c r="G3" s="31" t="b">
        <v>0</v>
      </c>
      <c r="H3" s="31"/>
      <c r="I3" s="28" t="s">
        <v>80</v>
      </c>
      <c r="J3" s="30"/>
      <c r="L3" s="28" t="s">
        <v>112</v>
      </c>
      <c r="M3" s="32">
        <v>0</v>
      </c>
      <c r="N3" s="32">
        <v>0</v>
      </c>
      <c r="O3" s="28" t="s">
        <v>82</v>
      </c>
      <c r="P3" s="30"/>
      <c r="R3" s="28" t="s">
        <v>88</v>
      </c>
      <c r="S3" s="30"/>
      <c r="U3" s="28" t="s">
        <v>94</v>
      </c>
      <c r="V3" s="30"/>
      <c r="X3" s="28" t="s">
        <v>99</v>
      </c>
      <c r="Y3" s="31">
        <v>0.15</v>
      </c>
    </row>
    <row r="4" spans="1:64" x14ac:dyDescent="0.3">
      <c r="A4" s="28" t="s">
        <v>110</v>
      </c>
      <c r="B4" s="31" t="b">
        <v>1</v>
      </c>
      <c r="C4" s="31">
        <v>30</v>
      </c>
      <c r="D4" s="31">
        <v>2</v>
      </c>
      <c r="F4" s="28" t="s">
        <v>121</v>
      </c>
      <c r="G4" s="31" t="b">
        <v>0</v>
      </c>
      <c r="H4" s="31"/>
      <c r="L4" s="28" t="s">
        <v>105</v>
      </c>
      <c r="M4" s="32" t="b">
        <v>1</v>
      </c>
      <c r="O4" s="28" t="s">
        <v>10</v>
      </c>
      <c r="P4" s="30"/>
      <c r="R4" s="28" t="s">
        <v>89</v>
      </c>
      <c r="S4" s="30"/>
      <c r="X4" s="28" t="s">
        <v>100</v>
      </c>
      <c r="Y4" s="31">
        <v>0.5</v>
      </c>
    </row>
    <row r="5" spans="1:64" x14ac:dyDescent="0.3">
      <c r="A5" s="28" t="s">
        <v>111</v>
      </c>
      <c r="B5" s="31" t="b">
        <v>0</v>
      </c>
      <c r="C5" s="31">
        <v>100</v>
      </c>
      <c r="D5" s="31">
        <v>1</v>
      </c>
      <c r="E5" s="31" t="b">
        <v>1</v>
      </c>
      <c r="F5" s="28" t="s">
        <v>122</v>
      </c>
      <c r="G5" s="31" t="b">
        <v>0</v>
      </c>
      <c r="H5" s="31"/>
      <c r="L5" s="28" t="s">
        <v>106</v>
      </c>
      <c r="M5" s="32">
        <v>3</v>
      </c>
      <c r="O5" s="28" t="s">
        <v>11</v>
      </c>
      <c r="P5" s="30"/>
      <c r="R5" s="28" t="s">
        <v>90</v>
      </c>
      <c r="S5" s="33" t="s">
        <v>139</v>
      </c>
      <c r="X5" s="28" t="s">
        <v>101</v>
      </c>
      <c r="Y5" s="31" t="s">
        <v>126</v>
      </c>
    </row>
    <row r="6" spans="1:64" x14ac:dyDescent="0.3">
      <c r="A6" s="28" t="s">
        <v>109</v>
      </c>
      <c r="B6" s="31" t="b">
        <v>0</v>
      </c>
      <c r="C6" s="31"/>
      <c r="F6" s="28" t="s">
        <v>123</v>
      </c>
      <c r="G6" s="31" t="b">
        <v>0</v>
      </c>
      <c r="H6" s="31"/>
      <c r="L6" s="28" t="s">
        <v>124</v>
      </c>
      <c r="M6" s="32" t="b">
        <v>0</v>
      </c>
      <c r="N6" s="32"/>
      <c r="R6" s="28" t="s">
        <v>91</v>
      </c>
      <c r="S6" s="30"/>
      <c r="X6" s="28" t="s">
        <v>102</v>
      </c>
      <c r="Y6" s="32" t="b">
        <v>1</v>
      </c>
    </row>
    <row r="7" spans="1:64" x14ac:dyDescent="0.3">
      <c r="A7" s="28" t="s">
        <v>103</v>
      </c>
      <c r="B7" s="31">
        <v>50</v>
      </c>
      <c r="L7" s="28" t="s">
        <v>125</v>
      </c>
      <c r="M7" s="32" t="b">
        <v>0</v>
      </c>
      <c r="N7" s="32"/>
      <c r="R7" s="28" t="s">
        <v>92</v>
      </c>
      <c r="S7" s="30"/>
    </row>
    <row r="8" spans="1:64" x14ac:dyDescent="0.3">
      <c r="A8" s="28" t="s">
        <v>6</v>
      </c>
      <c r="B8" s="28" t="s">
        <v>6</v>
      </c>
      <c r="F8" s="28" t="s">
        <v>104</v>
      </c>
      <c r="G8" s="31" t="b">
        <v>1</v>
      </c>
      <c r="H8" s="31">
        <v>1</v>
      </c>
    </row>
    <row r="9" spans="1:64" x14ac:dyDescent="0.3">
      <c r="A9" s="28" t="s">
        <v>118</v>
      </c>
      <c r="B9" s="31">
        <v>3</v>
      </c>
      <c r="F9" s="28" t="s">
        <v>115</v>
      </c>
      <c r="G9" s="31" t="b">
        <v>0</v>
      </c>
    </row>
    <row r="10" spans="1:64" x14ac:dyDescent="0.3">
      <c r="A10" s="28" t="s">
        <v>107</v>
      </c>
      <c r="B10" s="31" t="b">
        <v>0</v>
      </c>
    </row>
    <row r="11" spans="1:64" x14ac:dyDescent="0.3">
      <c r="A11" s="28" t="s">
        <v>114</v>
      </c>
      <c r="B11" s="31" t="b">
        <v>1</v>
      </c>
    </row>
    <row r="12" spans="1:64" x14ac:dyDescent="0.3">
      <c r="A12" s="28" t="s">
        <v>117</v>
      </c>
      <c r="B12" s="31" t="b">
        <v>0</v>
      </c>
      <c r="F12" s="28" t="s">
        <v>116</v>
      </c>
      <c r="G12" s="31">
        <v>2</v>
      </c>
    </row>
    <row r="14" spans="1:64" ht="15" thickBot="1" x14ac:dyDescent="0.35">
      <c r="A14" s="28" t="s">
        <v>84</v>
      </c>
      <c r="B14" s="30">
        <v>1</v>
      </c>
      <c r="AX14" s="28" t="s">
        <v>85</v>
      </c>
      <c r="AY14" s="30">
        <v>0</v>
      </c>
    </row>
    <row r="15" spans="1:64" s="29" customFormat="1" ht="15" thickTop="1" x14ac:dyDescent="0.3">
      <c r="A15" s="29" t="s">
        <v>52</v>
      </c>
      <c r="B15" s="29" t="s">
        <v>53</v>
      </c>
      <c r="C15" s="29" t="s">
        <v>54</v>
      </c>
      <c r="D15" s="29" t="s">
        <v>13</v>
      </c>
      <c r="E15" s="29" t="s">
        <v>55</v>
      </c>
      <c r="F15" s="29" t="s">
        <v>56</v>
      </c>
      <c r="G15" s="29" t="s">
        <v>9</v>
      </c>
      <c r="H15" s="29" t="s">
        <v>57</v>
      </c>
      <c r="I15" s="29" t="s">
        <v>58</v>
      </c>
      <c r="J15" s="29" t="s">
        <v>59</v>
      </c>
      <c r="K15" s="29" t="s">
        <v>12</v>
      </c>
      <c r="AR15" s="29" t="s">
        <v>60</v>
      </c>
      <c r="AS15" s="29" t="s">
        <v>61</v>
      </c>
      <c r="AT15" s="29" t="s">
        <v>62</v>
      </c>
      <c r="AU15" s="29" t="s">
        <v>14</v>
      </c>
      <c r="AV15" s="29" t="s">
        <v>63</v>
      </c>
      <c r="AW15" s="29" t="s">
        <v>64</v>
      </c>
      <c r="AX15" s="29" t="s">
        <v>65</v>
      </c>
      <c r="AY15" s="29" t="s">
        <v>66</v>
      </c>
      <c r="AZ15" s="29" t="s">
        <v>67</v>
      </c>
      <c r="BA15" s="29" t="s">
        <v>13</v>
      </c>
      <c r="BB15" s="29" t="s">
        <v>68</v>
      </c>
      <c r="BC15" s="29" t="s">
        <v>69</v>
      </c>
      <c r="BD15" s="29" t="s">
        <v>70</v>
      </c>
      <c r="BE15" s="29" t="s">
        <v>71</v>
      </c>
      <c r="BF15" s="29" t="s">
        <v>72</v>
      </c>
      <c r="BG15" s="29" t="s">
        <v>73</v>
      </c>
      <c r="BH15" s="29" t="s">
        <v>74</v>
      </c>
      <c r="BI15" s="29" t="s">
        <v>75</v>
      </c>
      <c r="BJ15" s="29" t="s">
        <v>76</v>
      </c>
      <c r="BK15" s="29" t="s">
        <v>77</v>
      </c>
      <c r="BL15" s="29" t="s">
        <v>78</v>
      </c>
    </row>
    <row r="16" spans="1:64" x14ac:dyDescent="0.3">
      <c r="A16" s="28" t="s">
        <v>138</v>
      </c>
      <c r="B16" s="28">
        <v>0.15</v>
      </c>
      <c r="C16" s="28">
        <v>0.5</v>
      </c>
      <c r="E16" s="28">
        <v>0</v>
      </c>
      <c r="G16" s="28">
        <v>1</v>
      </c>
      <c r="H16" s="28" t="e">
        <f>Model!$L$22:$N$22</f>
        <v>#VALUE!</v>
      </c>
      <c r="I16" s="28">
        <v>0</v>
      </c>
      <c r="J16" s="28">
        <v>1</v>
      </c>
      <c r="K16" s="28" t="s">
        <v>16</v>
      </c>
    </row>
    <row r="17" spans="1:1" x14ac:dyDescent="0.3">
      <c r="A17" s="28" t="s">
        <v>127</v>
      </c>
    </row>
    <row r="18" spans="1:1" x14ac:dyDescent="0.3">
      <c r="A18" s="28" t="s">
        <v>128</v>
      </c>
    </row>
    <row r="19" spans="1:1" x14ac:dyDescent="0.3">
      <c r="A19" s="28" t="s">
        <v>129</v>
      </c>
    </row>
    <row r="20" spans="1:1" x14ac:dyDescent="0.3">
      <c r="A20" s="28" t="s">
        <v>130</v>
      </c>
    </row>
    <row r="21" spans="1:1" x14ac:dyDescent="0.3">
      <c r="A21" s="28" t="s">
        <v>131</v>
      </c>
    </row>
    <row r="22" spans="1:1" x14ac:dyDescent="0.3">
      <c r="A22" s="28" t="s">
        <v>132</v>
      </c>
    </row>
    <row r="23" spans="1:1" x14ac:dyDescent="0.3">
      <c r="A23" s="28" t="s">
        <v>133</v>
      </c>
    </row>
    <row r="24" spans="1:1" x14ac:dyDescent="0.3">
      <c r="A24" s="28" t="s">
        <v>134</v>
      </c>
    </row>
    <row r="25" spans="1:1" x14ac:dyDescent="0.3">
      <c r="A25" s="28" t="s">
        <v>135</v>
      </c>
    </row>
    <row r="26" spans="1:1" x14ac:dyDescent="0.3">
      <c r="A26" s="28" t="s">
        <v>136</v>
      </c>
    </row>
    <row r="27" spans="1:1" x14ac:dyDescent="0.3">
      <c r="A27" s="28" t="s">
        <v>137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9"/>
  <sheetViews>
    <sheetView workbookViewId="0"/>
  </sheetViews>
  <sheetFormatPr defaultRowHeight="14.4" x14ac:dyDescent="0.3"/>
  <sheetData>
    <row r="1" spans="1:5" x14ac:dyDescent="0.3">
      <c r="A1">
        <v>0</v>
      </c>
      <c r="B1">
        <v>0</v>
      </c>
    </row>
    <row r="2" spans="1:5" x14ac:dyDescent="0.3">
      <c r="A2">
        <v>0</v>
      </c>
    </row>
    <row r="3" spans="1:5" x14ac:dyDescent="0.3">
      <c r="A3">
        <v>0</v>
      </c>
    </row>
    <row r="4" spans="1:5" x14ac:dyDescent="0.3">
      <c r="A4" t="b">
        <v>0</v>
      </c>
      <c r="B4">
        <v>15680</v>
      </c>
      <c r="C4">
        <v>7345</v>
      </c>
      <c r="D4">
        <v>10590</v>
      </c>
      <c r="E4">
        <v>3330</v>
      </c>
    </row>
    <row r="5" spans="1:5" x14ac:dyDescent="0.3">
      <c r="A5" t="b">
        <v>0</v>
      </c>
      <c r="B5">
        <v>15680</v>
      </c>
      <c r="C5">
        <v>7345</v>
      </c>
      <c r="D5">
        <v>41920</v>
      </c>
      <c r="E5">
        <v>500</v>
      </c>
    </row>
    <row r="6" spans="1:5" x14ac:dyDescent="0.3">
      <c r="A6" t="b">
        <v>0</v>
      </c>
      <c r="B6">
        <v>15680</v>
      </c>
      <c r="C6">
        <v>7345</v>
      </c>
      <c r="D6">
        <v>41920</v>
      </c>
      <c r="E6">
        <v>1000</v>
      </c>
    </row>
    <row r="7" spans="1:5" x14ac:dyDescent="0.3">
      <c r="A7" t="b">
        <v>0</v>
      </c>
      <c r="B7">
        <v>15680</v>
      </c>
      <c r="C7">
        <v>7345</v>
      </c>
      <c r="D7">
        <v>41920</v>
      </c>
      <c r="E7">
        <v>1500</v>
      </c>
    </row>
    <row r="8" spans="1:5" x14ac:dyDescent="0.3">
      <c r="A8" t="b">
        <v>0</v>
      </c>
      <c r="B8">
        <v>15680</v>
      </c>
      <c r="C8">
        <v>7345</v>
      </c>
      <c r="D8">
        <v>41920</v>
      </c>
      <c r="E8">
        <v>2000</v>
      </c>
    </row>
    <row r="9" spans="1:5" x14ac:dyDescent="0.3">
      <c r="A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Q83"/>
  <sheetViews>
    <sheetView tabSelected="1" zoomScaleNormal="100" workbookViewId="0">
      <selection activeCell="K19" sqref="K19"/>
    </sheetView>
  </sheetViews>
  <sheetFormatPr defaultColWidth="9.109375" defaultRowHeight="14.4" x14ac:dyDescent="0.3"/>
  <cols>
    <col min="1" max="1" width="18.88671875" style="2" customWidth="1"/>
    <col min="2" max="2" width="10.44140625" style="2" customWidth="1"/>
    <col min="3" max="3" width="11.109375" style="2" customWidth="1"/>
    <col min="4" max="4" width="11" style="2" customWidth="1"/>
    <col min="5" max="5" width="10.44140625" style="2" customWidth="1"/>
    <col min="6" max="6" width="11" style="2" customWidth="1"/>
    <col min="7" max="7" width="11.109375" style="2" customWidth="1"/>
    <col min="8" max="8" width="10.109375" style="2" customWidth="1"/>
    <col min="9" max="9" width="18.88671875" style="2" customWidth="1"/>
    <col min="10" max="10" width="15.109375" style="2" customWidth="1"/>
    <col min="11" max="11" width="12" style="2" customWidth="1"/>
    <col min="12" max="12" width="10" style="2" customWidth="1"/>
    <col min="13" max="13" width="11.33203125" style="2" customWidth="1"/>
    <col min="14" max="14" width="11.88671875" style="2" customWidth="1"/>
    <col min="15" max="15" width="11.44140625" style="2" customWidth="1"/>
    <col min="16" max="16" width="11.6640625" style="2" customWidth="1"/>
    <col min="17" max="17" width="10.5546875" style="2" customWidth="1"/>
    <col min="18" max="256" width="18.88671875" style="2" customWidth="1"/>
    <col min="257" max="16384" width="9.109375" style="2"/>
  </cols>
  <sheetData>
    <row r="1" spans="1:15" x14ac:dyDescent="0.3">
      <c r="A1" s="1" t="s">
        <v>18</v>
      </c>
    </row>
    <row r="3" spans="1:15" x14ac:dyDescent="0.3">
      <c r="A3" s="1" t="s">
        <v>26</v>
      </c>
      <c r="I3" s="1" t="s">
        <v>22</v>
      </c>
    </row>
    <row r="4" spans="1:15" x14ac:dyDescent="0.3">
      <c r="A4" s="6" t="s">
        <v>0</v>
      </c>
      <c r="B4" s="6" t="s">
        <v>35</v>
      </c>
      <c r="C4" s="6" t="s">
        <v>40</v>
      </c>
      <c r="D4" s="6" t="s">
        <v>1</v>
      </c>
      <c r="E4" s="6" t="s">
        <v>2</v>
      </c>
      <c r="F4" s="6" t="s">
        <v>19</v>
      </c>
      <c r="G4" s="6" t="s">
        <v>17</v>
      </c>
      <c r="I4" s="2" t="s">
        <v>20</v>
      </c>
      <c r="J4" s="15">
        <v>1</v>
      </c>
      <c r="N4" s="1" t="s">
        <v>41</v>
      </c>
    </row>
    <row r="5" spans="1:15" x14ac:dyDescent="0.3">
      <c r="A5" s="2">
        <v>1946</v>
      </c>
      <c r="B5" s="18">
        <v>3.4999999999999996E-3</v>
      </c>
      <c r="C5" s="18">
        <v>-1E-3</v>
      </c>
      <c r="D5" s="18">
        <v>-8.0700000000000008E-2</v>
      </c>
      <c r="E5" s="18">
        <v>0.18170000000000003</v>
      </c>
      <c r="F5" s="8">
        <f t="shared" ref="F5:F36" si="0">F6*$J$4</f>
        <v>1</v>
      </c>
      <c r="G5" s="8">
        <f t="shared" ref="G5:G36" si="1">F5/$F$67</f>
        <v>1.6129032258064516E-2</v>
      </c>
      <c r="I5" s="2" t="s">
        <v>21</v>
      </c>
      <c r="J5" s="16">
        <v>1000</v>
      </c>
      <c r="N5" s="3" t="s">
        <v>36</v>
      </c>
      <c r="O5" s="3" t="s">
        <v>42</v>
      </c>
    </row>
    <row r="6" spans="1:15" x14ac:dyDescent="0.3">
      <c r="A6" s="2">
        <v>1947</v>
      </c>
      <c r="B6" s="18">
        <v>5.0000000000000001E-3</v>
      </c>
      <c r="C6" s="18">
        <v>-2.63E-2</v>
      </c>
      <c r="D6" s="18">
        <v>5.7099999999999998E-2</v>
      </c>
      <c r="E6" s="18">
        <v>9.01E-2</v>
      </c>
      <c r="F6" s="8">
        <f t="shared" si="0"/>
        <v>1</v>
      </c>
      <c r="G6" s="8">
        <f t="shared" si="1"/>
        <v>1.6129032258064516E-2</v>
      </c>
      <c r="I6" s="2" t="s">
        <v>29</v>
      </c>
      <c r="J6" s="17">
        <v>40</v>
      </c>
      <c r="K6" s="4" t="s">
        <v>30</v>
      </c>
      <c r="N6" s="3" t="s">
        <v>37</v>
      </c>
      <c r="O6" s="3" t="s">
        <v>43</v>
      </c>
    </row>
    <row r="7" spans="1:15" x14ac:dyDescent="0.3">
      <c r="A7" s="2">
        <v>1948</v>
      </c>
      <c r="B7" s="18">
        <v>8.1000000000000013E-3</v>
      </c>
      <c r="C7" s="18">
        <v>3.4000000000000002E-2</v>
      </c>
      <c r="D7" s="18">
        <v>5.5E-2</v>
      </c>
      <c r="E7" s="18">
        <v>2.7099999999999999E-2</v>
      </c>
      <c r="F7" s="8">
        <f t="shared" si="0"/>
        <v>1</v>
      </c>
      <c r="G7" s="8">
        <f t="shared" si="1"/>
        <v>1.6129032258064516E-2</v>
      </c>
      <c r="J7" s="5"/>
      <c r="N7" s="3" t="s">
        <v>38</v>
      </c>
      <c r="O7" s="3" t="s">
        <v>44</v>
      </c>
    </row>
    <row r="8" spans="1:15" x14ac:dyDescent="0.3">
      <c r="A8" s="2">
        <v>1949</v>
      </c>
      <c r="B8" s="18">
        <v>1.1000000000000001E-2</v>
      </c>
      <c r="C8" s="18">
        <v>6.4500000000000002E-2</v>
      </c>
      <c r="D8" s="18">
        <v>0.18789999999999998</v>
      </c>
      <c r="E8" s="18">
        <v>-1.8000000000000002E-2</v>
      </c>
      <c r="F8" s="8">
        <f t="shared" si="0"/>
        <v>1</v>
      </c>
      <c r="G8" s="8">
        <f t="shared" si="1"/>
        <v>1.6129032258064516E-2</v>
      </c>
      <c r="I8" s="1" t="s">
        <v>24</v>
      </c>
      <c r="J8" s="5"/>
      <c r="N8" s="3"/>
      <c r="O8" s="3"/>
    </row>
    <row r="9" spans="1:15" x14ac:dyDescent="0.3">
      <c r="A9" s="2">
        <v>1950</v>
      </c>
      <c r="B9" s="18">
        <v>1.2E-2</v>
      </c>
      <c r="C9" s="18">
        <v>5.9999999999999995E-4</v>
      </c>
      <c r="D9" s="18">
        <v>0.31709999999999999</v>
      </c>
      <c r="E9" s="18">
        <v>5.79E-2</v>
      </c>
      <c r="F9" s="8">
        <f t="shared" si="0"/>
        <v>1</v>
      </c>
      <c r="G9" s="8">
        <f t="shared" si="1"/>
        <v>1.6129032258064516E-2</v>
      </c>
      <c r="I9" s="6" t="s">
        <v>23</v>
      </c>
      <c r="J9" s="6" t="s">
        <v>35</v>
      </c>
      <c r="K9" s="6" t="s">
        <v>40</v>
      </c>
      <c r="L9" s="6" t="s">
        <v>1</v>
      </c>
      <c r="N9" s="3"/>
      <c r="O9" s="3"/>
    </row>
    <row r="10" spans="1:15" x14ac:dyDescent="0.3">
      <c r="A10" s="2">
        <v>1951</v>
      </c>
      <c r="B10" s="18">
        <v>1.49E-2</v>
      </c>
      <c r="C10" s="18">
        <v>-3.9399999999999998E-2</v>
      </c>
      <c r="D10" s="18">
        <v>0.2402</v>
      </c>
      <c r="E10" s="18">
        <v>5.8700000000000002E-2</v>
      </c>
      <c r="F10" s="8">
        <f t="shared" si="0"/>
        <v>1</v>
      </c>
      <c r="G10" s="8">
        <f t="shared" si="1"/>
        <v>1.6129032258064516E-2</v>
      </c>
      <c r="I10" s="2">
        <v>1</v>
      </c>
      <c r="J10" s="26">
        <v>0.1</v>
      </c>
      <c r="K10" s="26">
        <v>0.1</v>
      </c>
      <c r="L10" s="26">
        <f>1-SUM(J10:K10)</f>
        <v>0.8</v>
      </c>
      <c r="N10" s="3"/>
      <c r="O10" s="3"/>
    </row>
    <row r="11" spans="1:15" x14ac:dyDescent="0.3">
      <c r="A11" s="2">
        <v>1952</v>
      </c>
      <c r="B11" s="18">
        <v>1.66E-2</v>
      </c>
      <c r="C11" s="18">
        <v>1.1599999999999999E-2</v>
      </c>
      <c r="D11" s="18">
        <v>0.1837</v>
      </c>
      <c r="E11" s="18">
        <v>8.8000000000000005E-3</v>
      </c>
      <c r="F11" s="8">
        <f t="shared" si="0"/>
        <v>1</v>
      </c>
      <c r="G11" s="8">
        <f t="shared" si="1"/>
        <v>1.6129032258064516E-2</v>
      </c>
      <c r="I11" s="2">
        <v>2</v>
      </c>
      <c r="J11" s="26">
        <v>0.2</v>
      </c>
      <c r="K11" s="26">
        <v>0.2</v>
      </c>
      <c r="L11" s="26">
        <f>1-SUM(J11:K11)</f>
        <v>0.6</v>
      </c>
      <c r="N11" s="3"/>
      <c r="O11" s="3"/>
    </row>
    <row r="12" spans="1:15" x14ac:dyDescent="0.3">
      <c r="A12" s="2">
        <v>1953</v>
      </c>
      <c r="B12" s="18">
        <v>1.8200000000000001E-2</v>
      </c>
      <c r="C12" s="18">
        <v>3.6299999999999999E-2</v>
      </c>
      <c r="D12" s="18">
        <v>-9.8999999999999991E-3</v>
      </c>
      <c r="E12" s="18">
        <v>6.3E-3</v>
      </c>
      <c r="F12" s="8">
        <f t="shared" si="0"/>
        <v>1</v>
      </c>
      <c r="G12" s="8">
        <f t="shared" si="1"/>
        <v>1.6129032258064516E-2</v>
      </c>
      <c r="I12" s="2">
        <v>3</v>
      </c>
      <c r="J12" s="26">
        <v>0.3</v>
      </c>
      <c r="K12" s="26">
        <v>0.3</v>
      </c>
      <c r="L12" s="26">
        <f>1-SUM(J12:K12)</f>
        <v>0.4</v>
      </c>
      <c r="N12" s="3"/>
      <c r="O12" s="3"/>
    </row>
    <row r="13" spans="1:15" x14ac:dyDescent="0.3">
      <c r="A13" s="2">
        <v>1954</v>
      </c>
      <c r="B13" s="18">
        <v>8.6E-3</v>
      </c>
      <c r="C13" s="18">
        <v>7.1900000000000006E-2</v>
      </c>
      <c r="D13" s="18">
        <v>0.5262</v>
      </c>
      <c r="E13" s="18">
        <v>-5.0000000000000001E-3</v>
      </c>
      <c r="F13" s="8">
        <f t="shared" si="0"/>
        <v>1</v>
      </c>
      <c r="G13" s="8">
        <f t="shared" si="1"/>
        <v>1.6129032258064516E-2</v>
      </c>
      <c r="J13" s="5"/>
      <c r="N13" s="3"/>
      <c r="O13" s="3"/>
    </row>
    <row r="14" spans="1:15" x14ac:dyDescent="0.3">
      <c r="A14" s="2">
        <v>1955</v>
      </c>
      <c r="B14" s="18">
        <v>1.5700000000000002E-2</v>
      </c>
      <c r="C14" s="18">
        <v>-1.3000000000000001E-2</v>
      </c>
      <c r="D14" s="18">
        <v>0.31559999999999999</v>
      </c>
      <c r="E14" s="18">
        <v>3.7000000000000002E-3</v>
      </c>
      <c r="F14" s="8">
        <f t="shared" si="0"/>
        <v>1</v>
      </c>
      <c r="G14" s="8">
        <f t="shared" si="1"/>
        <v>1.6129032258064516E-2</v>
      </c>
      <c r="I14" s="1" t="s">
        <v>25</v>
      </c>
      <c r="J14" s="23"/>
      <c r="K14" s="23"/>
      <c r="L14" s="23"/>
      <c r="N14" s="3"/>
      <c r="O14" s="3"/>
    </row>
    <row r="15" spans="1:15" x14ac:dyDescent="0.3">
      <c r="A15" s="2">
        <v>1956</v>
      </c>
      <c r="B15" s="18">
        <v>2.46E-2</v>
      </c>
      <c r="C15" s="18">
        <v>-5.5899999999999998E-2</v>
      </c>
      <c r="D15" s="18">
        <v>6.5599999999999992E-2</v>
      </c>
      <c r="E15" s="18">
        <v>2.86E-2</v>
      </c>
      <c r="F15" s="8">
        <f t="shared" si="0"/>
        <v>1</v>
      </c>
      <c r="G15" s="8">
        <f t="shared" si="1"/>
        <v>1.6129032258064516E-2</v>
      </c>
      <c r="I15" s="6" t="s">
        <v>23</v>
      </c>
      <c r="J15" s="6" t="s">
        <v>35</v>
      </c>
      <c r="K15" s="6" t="s">
        <v>40</v>
      </c>
      <c r="L15" s="6" t="s">
        <v>1</v>
      </c>
      <c r="N15" s="3"/>
      <c r="O15" s="3"/>
    </row>
    <row r="16" spans="1:15" x14ac:dyDescent="0.3">
      <c r="A16" s="2">
        <v>1957</v>
      </c>
      <c r="B16" s="18">
        <v>3.1400000000000004E-2</v>
      </c>
      <c r="C16" s="18">
        <v>7.4499999999999997E-2</v>
      </c>
      <c r="D16" s="18">
        <v>-0.10779999999999999</v>
      </c>
      <c r="E16" s="18">
        <v>3.0200000000000001E-2</v>
      </c>
      <c r="F16" s="8">
        <f t="shared" si="0"/>
        <v>1</v>
      </c>
      <c r="G16" s="8">
        <f t="shared" si="1"/>
        <v>1.6129032258064516E-2</v>
      </c>
      <c r="I16" s="2">
        <f ca="1">_xll.RiskSimtable({1,2,3})</f>
        <v>1</v>
      </c>
      <c r="J16" s="9">
        <f ca="1">VLOOKUP($I$16,LTable1,2)</f>
        <v>0.1</v>
      </c>
      <c r="K16" s="9">
        <f ca="1">VLOOKUP($I$16,LTable1,3)</f>
        <v>0.1</v>
      </c>
      <c r="L16" s="9">
        <f ca="1">VLOOKUP($I$16,LTable1,4)</f>
        <v>0.8</v>
      </c>
      <c r="N16" s="3"/>
      <c r="O16" s="3"/>
    </row>
    <row r="17" spans="1:17" x14ac:dyDescent="0.3">
      <c r="A17" s="2">
        <v>1958</v>
      </c>
      <c r="B17" s="18">
        <v>1.54E-2</v>
      </c>
      <c r="C17" s="18">
        <v>-6.0999999999999999E-2</v>
      </c>
      <c r="D17" s="18">
        <v>0.43359999999999999</v>
      </c>
      <c r="E17" s="18">
        <v>1.7600000000000001E-2</v>
      </c>
      <c r="F17" s="8">
        <f t="shared" si="0"/>
        <v>1</v>
      </c>
      <c r="G17" s="8">
        <f t="shared" si="1"/>
        <v>1.6129032258064516E-2</v>
      </c>
    </row>
    <row r="18" spans="1:17" x14ac:dyDescent="0.3">
      <c r="A18" s="2">
        <v>1959</v>
      </c>
      <c r="B18" s="18">
        <v>2.9500000000000002E-2</v>
      </c>
      <c r="C18" s="18">
        <v>-2.2599999999999999E-2</v>
      </c>
      <c r="D18" s="18">
        <v>0.11960000000000001</v>
      </c>
      <c r="E18" s="18">
        <v>1.4999999999999999E-2</v>
      </c>
      <c r="F18" s="8">
        <f t="shared" si="0"/>
        <v>1</v>
      </c>
      <c r="G18" s="8">
        <f t="shared" si="1"/>
        <v>1.6129032258064516E-2</v>
      </c>
      <c r="I18" s="1" t="s">
        <v>39</v>
      </c>
      <c r="K18" s="8"/>
    </row>
    <row r="19" spans="1:17" x14ac:dyDescent="0.3">
      <c r="A19" s="2">
        <v>1960</v>
      </c>
      <c r="B19" s="18">
        <v>2.6600000000000002E-2</v>
      </c>
      <c r="C19" s="18">
        <v>0.13780000000000001</v>
      </c>
      <c r="D19" s="18">
        <v>4.6999999999999993E-3</v>
      </c>
      <c r="E19" s="18">
        <v>1.4800000000000001E-2</v>
      </c>
      <c r="F19" s="8">
        <f t="shared" si="0"/>
        <v>1</v>
      </c>
      <c r="G19" s="8">
        <f t="shared" si="1"/>
        <v>1.6129032258064516E-2</v>
      </c>
      <c r="I19" s="2" t="s">
        <v>32</v>
      </c>
      <c r="K19" s="25">
        <f ca="1">_xll.RiskOutput("Final cash")+P63*Q63</f>
        <v>1153.3833821242083</v>
      </c>
      <c r="O19" s="7"/>
    </row>
    <row r="20" spans="1:17" x14ac:dyDescent="0.3">
      <c r="A20" s="2">
        <v>1961</v>
      </c>
      <c r="B20" s="18">
        <v>2.1299999999999999E-2</v>
      </c>
      <c r="C20" s="18">
        <v>9.7000000000000003E-3</v>
      </c>
      <c r="D20" s="18">
        <v>0.26890000000000003</v>
      </c>
      <c r="E20" s="18">
        <v>6.7000000000000002E-3</v>
      </c>
      <c r="F20" s="8">
        <f t="shared" si="0"/>
        <v>1</v>
      </c>
      <c r="G20" s="8">
        <f t="shared" si="1"/>
        <v>1.6129032258064516E-2</v>
      </c>
      <c r="K20" s="19"/>
    </row>
    <row r="21" spans="1:17" x14ac:dyDescent="0.3">
      <c r="A21" s="2">
        <v>1962</v>
      </c>
      <c r="B21" s="18">
        <v>2.7300000000000001E-2</v>
      </c>
      <c r="C21" s="18">
        <v>6.8900000000000003E-2</v>
      </c>
      <c r="D21" s="18">
        <v>-8.7300000000000003E-2</v>
      </c>
      <c r="E21" s="18">
        <v>1.2199999999999999E-2</v>
      </c>
      <c r="F21" s="8">
        <f t="shared" si="0"/>
        <v>1</v>
      </c>
      <c r="G21" s="8">
        <f t="shared" si="1"/>
        <v>1.6129032258064516E-2</v>
      </c>
      <c r="K21" s="19"/>
      <c r="L21" s="27" t="s">
        <v>33</v>
      </c>
      <c r="M21" s="27"/>
      <c r="N21" s="27"/>
      <c r="O21" s="27"/>
    </row>
    <row r="22" spans="1:17" x14ac:dyDescent="0.3">
      <c r="A22" s="2">
        <v>1963</v>
      </c>
      <c r="B22" s="18">
        <v>3.1200000000000002E-2</v>
      </c>
      <c r="C22" s="18">
        <v>1.21E-2</v>
      </c>
      <c r="D22" s="18">
        <v>0.22800000000000001</v>
      </c>
      <c r="E22" s="18">
        <v>1.6500000000000001E-2</v>
      </c>
      <c r="F22" s="8">
        <f t="shared" si="0"/>
        <v>1</v>
      </c>
      <c r="G22" s="8">
        <f t="shared" si="1"/>
        <v>1.6129032258064516E-2</v>
      </c>
      <c r="I22" s="1" t="s">
        <v>28</v>
      </c>
      <c r="K22" s="19"/>
      <c r="L22" s="22">
        <v>2</v>
      </c>
      <c r="M22" s="22">
        <v>3</v>
      </c>
      <c r="N22" s="22">
        <v>4</v>
      </c>
      <c r="O22" s="22">
        <v>5</v>
      </c>
      <c r="Q22" s="10"/>
    </row>
    <row r="23" spans="1:17" x14ac:dyDescent="0.3">
      <c r="A23" s="2">
        <v>1964</v>
      </c>
      <c r="B23" s="18">
        <v>3.5400000000000001E-2</v>
      </c>
      <c r="C23" s="18">
        <v>3.5099999999999999E-2</v>
      </c>
      <c r="D23" s="18">
        <v>0.1648</v>
      </c>
      <c r="E23" s="18">
        <v>1.1899999999999999E-2</v>
      </c>
      <c r="F23" s="8">
        <f t="shared" si="0"/>
        <v>1</v>
      </c>
      <c r="G23" s="8">
        <f t="shared" si="1"/>
        <v>1.6129032258064516E-2</v>
      </c>
      <c r="I23" s="6" t="s">
        <v>34</v>
      </c>
      <c r="J23" s="11" t="s">
        <v>3</v>
      </c>
      <c r="K23" s="20" t="s">
        <v>5</v>
      </c>
      <c r="L23" s="11" t="s">
        <v>35</v>
      </c>
      <c r="M23" s="6" t="s">
        <v>40</v>
      </c>
      <c r="N23" s="11" t="s">
        <v>1</v>
      </c>
      <c r="O23" s="6" t="s">
        <v>2</v>
      </c>
      <c r="P23" s="6" t="s">
        <v>4</v>
      </c>
      <c r="Q23" s="6" t="s">
        <v>31</v>
      </c>
    </row>
    <row r="24" spans="1:17" x14ac:dyDescent="0.3">
      <c r="A24" s="2">
        <v>1965</v>
      </c>
      <c r="B24" s="18">
        <v>3.9300000000000002E-2</v>
      </c>
      <c r="C24" s="18">
        <v>7.3000000000000001E-3</v>
      </c>
      <c r="D24" s="18">
        <v>0.1245</v>
      </c>
      <c r="E24" s="18">
        <v>1.9199999999999998E-2</v>
      </c>
      <c r="F24" s="8">
        <f t="shared" si="0"/>
        <v>1</v>
      </c>
      <c r="G24" s="8">
        <f t="shared" si="1"/>
        <v>1.6129032258064516E-2</v>
      </c>
      <c r="I24" s="2">
        <v>1</v>
      </c>
      <c r="J24" s="5">
        <f>J5</f>
        <v>1000</v>
      </c>
      <c r="K24" s="21">
        <f ca="1">_xll.RiskDiscrete($A$5:$A$66,$G$5:$G$66)</f>
        <v>1977</v>
      </c>
      <c r="L24" s="8">
        <f t="shared" ref="L24:O43" ca="1" si="2">1+VLOOKUP($K24,LTable2,L$22)</f>
        <v>1.0511999999999999</v>
      </c>
      <c r="M24" s="8">
        <f t="shared" ca="1" si="2"/>
        <v>0.99329999999999996</v>
      </c>
      <c r="N24" s="8">
        <f t="shared" ca="1" si="2"/>
        <v>0.92820000000000003</v>
      </c>
      <c r="O24" s="8">
        <f t="shared" ca="1" si="2"/>
        <v>1.0677000000000001</v>
      </c>
      <c r="P24" s="7">
        <f ca="1">J24*SUMPRODUCT(Weights,L24:N24)</f>
        <v>947.0100000000001</v>
      </c>
      <c r="Q24" s="12">
        <f ca="1">1/O24</f>
        <v>0.93659267584527484</v>
      </c>
    </row>
    <row r="25" spans="1:17" x14ac:dyDescent="0.3">
      <c r="A25" s="2">
        <v>1966</v>
      </c>
      <c r="B25" s="18">
        <v>4.7599999999999996E-2</v>
      </c>
      <c r="C25" s="18">
        <v>3.6499999999999998E-2</v>
      </c>
      <c r="D25" s="18">
        <v>-0.10060000000000001</v>
      </c>
      <c r="E25" s="18">
        <v>3.3500000000000002E-2</v>
      </c>
      <c r="F25" s="8">
        <f t="shared" si="0"/>
        <v>1</v>
      </c>
      <c r="G25" s="8">
        <f t="shared" si="1"/>
        <v>1.6129032258064516E-2</v>
      </c>
      <c r="I25" s="2">
        <v>2</v>
      </c>
      <c r="J25" s="7">
        <f t="shared" ref="J25:J63" ca="1" si="3">$J$5+P24</f>
        <v>1947.0100000000002</v>
      </c>
      <c r="K25" s="21">
        <f ca="1">_xll.RiskDiscrete($A$5:$A$66,$G$5:$G$66)</f>
        <v>1977</v>
      </c>
      <c r="L25" s="8">
        <f t="shared" ca="1" si="2"/>
        <v>1.0511999999999999</v>
      </c>
      <c r="M25" s="8">
        <f t="shared" ca="1" si="2"/>
        <v>0.99329999999999996</v>
      </c>
      <c r="N25" s="8">
        <f t="shared" ca="1" si="2"/>
        <v>0.92820000000000003</v>
      </c>
      <c r="O25" s="8">
        <f t="shared" ca="1" si="2"/>
        <v>1.0677000000000001</v>
      </c>
      <c r="P25" s="7">
        <f ca="1">J25*SUMPRODUCT(Weights,L25:N25)</f>
        <v>1843.8379401000004</v>
      </c>
      <c r="Q25" s="12">
        <f ca="1">Q24/O25</f>
        <v>0.877205840447012</v>
      </c>
    </row>
    <row r="26" spans="1:17" x14ac:dyDescent="0.3">
      <c r="A26" s="2">
        <v>1967</v>
      </c>
      <c r="B26" s="18">
        <v>4.2099999999999999E-2</v>
      </c>
      <c r="C26" s="18">
        <v>-9.1899999999999996E-2</v>
      </c>
      <c r="D26" s="18">
        <v>0.23980000000000001</v>
      </c>
      <c r="E26" s="18">
        <v>3.04E-2</v>
      </c>
      <c r="F26" s="8">
        <f t="shared" si="0"/>
        <v>1</v>
      </c>
      <c r="G26" s="8">
        <f t="shared" si="1"/>
        <v>1.6129032258064516E-2</v>
      </c>
      <c r="I26" s="2">
        <v>3</v>
      </c>
      <c r="J26" s="7">
        <f t="shared" ca="1" si="3"/>
        <v>2843.8379401000002</v>
      </c>
      <c r="K26" s="21">
        <f ca="1">_xll.RiskDiscrete($A$5:$A$66,$G$5:$G$66)</f>
        <v>1977</v>
      </c>
      <c r="L26" s="8">
        <f t="shared" ca="1" si="2"/>
        <v>1.0511999999999999</v>
      </c>
      <c r="M26" s="8">
        <f t="shared" ca="1" si="2"/>
        <v>0.99329999999999996</v>
      </c>
      <c r="N26" s="8">
        <f t="shared" ca="1" si="2"/>
        <v>0.92820000000000003</v>
      </c>
      <c r="O26" s="8">
        <f t="shared" ca="1" si="2"/>
        <v>1.0677000000000001</v>
      </c>
      <c r="P26" s="7">
        <f t="shared" ref="P26:P63" ca="1" si="4">J26*SUMPRODUCT(Weights,L26:N26)</f>
        <v>2693.1429676541015</v>
      </c>
      <c r="Q26" s="12">
        <f t="shared" ref="Q26:Q63" ca="1" si="5">Q25/O26</f>
        <v>0.82158456537137015</v>
      </c>
    </row>
    <row r="27" spans="1:17" x14ac:dyDescent="0.3">
      <c r="A27" s="2">
        <v>1968</v>
      </c>
      <c r="B27" s="18">
        <v>5.21E-2</v>
      </c>
      <c r="C27" s="18">
        <v>-2.5999999999999999E-3</v>
      </c>
      <c r="D27" s="18">
        <v>0.1106</v>
      </c>
      <c r="E27" s="18">
        <v>4.7199999999999999E-2</v>
      </c>
      <c r="F27" s="8">
        <f t="shared" si="0"/>
        <v>1</v>
      </c>
      <c r="G27" s="8">
        <f t="shared" si="1"/>
        <v>1.6129032258064516E-2</v>
      </c>
      <c r="I27" s="2">
        <v>4</v>
      </c>
      <c r="J27" s="7">
        <f t="shared" ca="1" si="3"/>
        <v>3693.1429676541015</v>
      </c>
      <c r="K27" s="21">
        <f ca="1">_xll.RiskDiscrete($A$5:$A$66,$G$5:$G$66)</f>
        <v>1977</v>
      </c>
      <c r="L27" s="8">
        <f t="shared" ca="1" si="2"/>
        <v>1.0511999999999999</v>
      </c>
      <c r="M27" s="8">
        <f t="shared" ca="1" si="2"/>
        <v>0.99329999999999996</v>
      </c>
      <c r="N27" s="8">
        <f t="shared" ca="1" si="2"/>
        <v>0.92820000000000003</v>
      </c>
      <c r="O27" s="8">
        <f t="shared" ca="1" si="2"/>
        <v>1.0677000000000001</v>
      </c>
      <c r="P27" s="7">
        <f t="shared" ca="1" si="4"/>
        <v>3497.4433217981114</v>
      </c>
      <c r="Q27" s="12">
        <f t="shared" ca="1" si="5"/>
        <v>0.76949008651434869</v>
      </c>
    </row>
    <row r="28" spans="1:17" x14ac:dyDescent="0.3">
      <c r="A28" s="2">
        <v>1969</v>
      </c>
      <c r="B28" s="18">
        <v>6.5799999999999997E-2</v>
      </c>
      <c r="C28" s="18">
        <v>-5.0799999999999998E-2</v>
      </c>
      <c r="D28" s="18">
        <v>-8.5000000000000006E-2</v>
      </c>
      <c r="E28" s="18">
        <v>6.1100000000000002E-2</v>
      </c>
      <c r="F28" s="8">
        <f t="shared" si="0"/>
        <v>1</v>
      </c>
      <c r="G28" s="8">
        <f t="shared" si="1"/>
        <v>1.6129032258064516E-2</v>
      </c>
      <c r="I28" s="2">
        <v>5</v>
      </c>
      <c r="J28" s="7">
        <f t="shared" ca="1" si="3"/>
        <v>4497.4433217981114</v>
      </c>
      <c r="K28" s="21">
        <f ca="1">_xll.RiskDiscrete($A$5:$A$66,$G$5:$G$66)</f>
        <v>1977</v>
      </c>
      <c r="L28" s="8">
        <f t="shared" ca="1" si="2"/>
        <v>1.0511999999999999</v>
      </c>
      <c r="M28" s="8">
        <f t="shared" ca="1" si="2"/>
        <v>0.99329999999999996</v>
      </c>
      <c r="N28" s="8">
        <f t="shared" ca="1" si="2"/>
        <v>0.92820000000000003</v>
      </c>
      <c r="O28" s="8">
        <f t="shared" ca="1" si="2"/>
        <v>1.0677000000000001</v>
      </c>
      <c r="P28" s="7">
        <f t="shared" ca="1" si="4"/>
        <v>4259.1238001760303</v>
      </c>
      <c r="Q28" s="12">
        <f t="shared" ca="1" si="5"/>
        <v>0.72069877916488589</v>
      </c>
    </row>
    <row r="29" spans="1:17" x14ac:dyDescent="0.3">
      <c r="A29" s="2">
        <v>1970</v>
      </c>
      <c r="B29" s="18">
        <v>6.5299999999999997E-2</v>
      </c>
      <c r="C29" s="18">
        <v>0.121</v>
      </c>
      <c r="D29" s="18">
        <v>4.0099999999999997E-2</v>
      </c>
      <c r="E29" s="18">
        <v>5.4900000000000004E-2</v>
      </c>
      <c r="F29" s="8">
        <f t="shared" si="0"/>
        <v>1</v>
      </c>
      <c r="G29" s="8">
        <f t="shared" si="1"/>
        <v>1.6129032258064516E-2</v>
      </c>
      <c r="I29" s="2">
        <v>6</v>
      </c>
      <c r="J29" s="7">
        <f t="shared" ca="1" si="3"/>
        <v>5259.1238001760303</v>
      </c>
      <c r="K29" s="21">
        <f ca="1">_xll.RiskDiscrete($A$5:$A$66,$G$5:$G$66)</f>
        <v>1977</v>
      </c>
      <c r="L29" s="8">
        <f t="shared" ca="1" si="2"/>
        <v>1.0511999999999999</v>
      </c>
      <c r="M29" s="8">
        <f t="shared" ca="1" si="2"/>
        <v>0.99329999999999996</v>
      </c>
      <c r="N29" s="8">
        <f t="shared" ca="1" si="2"/>
        <v>0.92820000000000003</v>
      </c>
      <c r="O29" s="8">
        <f t="shared" ca="1" si="2"/>
        <v>1.0677000000000001</v>
      </c>
      <c r="P29" s="7">
        <f t="shared" ca="1" si="4"/>
        <v>4980.442830004703</v>
      </c>
      <c r="Q29" s="12">
        <f t="shared" ca="1" si="5"/>
        <v>0.6750011980564633</v>
      </c>
    </row>
    <row r="30" spans="1:17" x14ac:dyDescent="0.3">
      <c r="A30" s="2">
        <v>1971</v>
      </c>
      <c r="B30" s="18">
        <v>4.3899999999999995E-2</v>
      </c>
      <c r="C30" s="18">
        <v>0.1323</v>
      </c>
      <c r="D30" s="18">
        <v>0.1431</v>
      </c>
      <c r="E30" s="18">
        <v>3.3599999999999998E-2</v>
      </c>
      <c r="F30" s="8">
        <f t="shared" si="0"/>
        <v>1</v>
      </c>
      <c r="G30" s="8">
        <f t="shared" si="1"/>
        <v>1.6129032258064516E-2</v>
      </c>
      <c r="I30" s="2">
        <v>7</v>
      </c>
      <c r="J30" s="7">
        <f t="shared" ca="1" si="3"/>
        <v>5980.442830004703</v>
      </c>
      <c r="K30" s="21">
        <f ca="1">_xll.RiskDiscrete($A$5:$A$66,$G$5:$G$66)</f>
        <v>1977</v>
      </c>
      <c r="L30" s="8">
        <f t="shared" ca="1" si="2"/>
        <v>1.0511999999999999</v>
      </c>
      <c r="M30" s="8">
        <f t="shared" ca="1" si="2"/>
        <v>0.99329999999999996</v>
      </c>
      <c r="N30" s="8">
        <f t="shared" ca="1" si="2"/>
        <v>0.92820000000000003</v>
      </c>
      <c r="O30" s="8">
        <f t="shared" ca="1" si="2"/>
        <v>1.0677000000000001</v>
      </c>
      <c r="P30" s="7">
        <f t="shared" ca="1" si="4"/>
        <v>5663.5391644427546</v>
      </c>
      <c r="Q30" s="12">
        <f t="shared" ca="1" si="5"/>
        <v>0.63220117828646927</v>
      </c>
    </row>
    <row r="31" spans="1:17" x14ac:dyDescent="0.3">
      <c r="A31" s="2">
        <v>1972</v>
      </c>
      <c r="B31" s="18">
        <v>3.8399999999999997E-2</v>
      </c>
      <c r="C31" s="18">
        <v>5.6799999999999996E-2</v>
      </c>
      <c r="D31" s="18">
        <v>0.1898</v>
      </c>
      <c r="E31" s="18">
        <v>3.4099999999999998E-2</v>
      </c>
      <c r="F31" s="8">
        <f t="shared" si="0"/>
        <v>1</v>
      </c>
      <c r="G31" s="8">
        <f t="shared" si="1"/>
        <v>1.6129032258064516E-2</v>
      </c>
      <c r="I31" s="2">
        <v>8</v>
      </c>
      <c r="J31" s="7">
        <f t="shared" ca="1" si="3"/>
        <v>6663.5391644427546</v>
      </c>
      <c r="K31" s="21">
        <f ca="1">_xll.RiskDiscrete($A$5:$A$66,$G$5:$G$66)</f>
        <v>1977</v>
      </c>
      <c r="L31" s="8">
        <f t="shared" ca="1" si="2"/>
        <v>1.0511999999999999</v>
      </c>
      <c r="M31" s="8">
        <f t="shared" ca="1" si="2"/>
        <v>0.99329999999999996</v>
      </c>
      <c r="N31" s="8">
        <f t="shared" ca="1" si="2"/>
        <v>0.92820000000000003</v>
      </c>
      <c r="O31" s="8">
        <f t="shared" ca="1" si="2"/>
        <v>1.0677000000000001</v>
      </c>
      <c r="P31" s="7">
        <f t="shared" ca="1" si="4"/>
        <v>6310.4382241189342</v>
      </c>
      <c r="Q31" s="12">
        <f t="shared" ca="1" si="5"/>
        <v>0.59211499324385986</v>
      </c>
    </row>
    <row r="32" spans="1:17" x14ac:dyDescent="0.3">
      <c r="A32" s="2">
        <v>1973</v>
      </c>
      <c r="B32" s="18">
        <v>6.93E-2</v>
      </c>
      <c r="C32" s="18">
        <v>-1.11E-2</v>
      </c>
      <c r="D32" s="18">
        <v>-0.14660000000000001</v>
      </c>
      <c r="E32" s="18">
        <v>8.8000000000000009E-2</v>
      </c>
      <c r="F32" s="8">
        <f t="shared" si="0"/>
        <v>1</v>
      </c>
      <c r="G32" s="8">
        <f t="shared" si="1"/>
        <v>1.6129032258064516E-2</v>
      </c>
      <c r="I32" s="2">
        <v>9</v>
      </c>
      <c r="J32" s="7">
        <f t="shared" ca="1" si="3"/>
        <v>7310.4382241189342</v>
      </c>
      <c r="K32" s="21">
        <f ca="1">_xll.RiskDiscrete($A$5:$A$66,$G$5:$G$66)</f>
        <v>1977</v>
      </c>
      <c r="L32" s="8">
        <f t="shared" ca="1" si="2"/>
        <v>1.0511999999999999</v>
      </c>
      <c r="M32" s="8">
        <f t="shared" ca="1" si="2"/>
        <v>0.99329999999999996</v>
      </c>
      <c r="N32" s="8">
        <f t="shared" ca="1" si="2"/>
        <v>0.92820000000000003</v>
      </c>
      <c r="O32" s="8">
        <f t="shared" ca="1" si="2"/>
        <v>1.0677000000000001</v>
      </c>
      <c r="P32" s="7">
        <f t="shared" ca="1" si="4"/>
        <v>6923.0581026228729</v>
      </c>
      <c r="Q32" s="12">
        <f t="shared" ca="1" si="5"/>
        <v>0.55457056593037357</v>
      </c>
    </row>
    <row r="33" spans="1:17" x14ac:dyDescent="0.3">
      <c r="A33" s="2">
        <v>1974</v>
      </c>
      <c r="B33" s="18">
        <v>0.08</v>
      </c>
      <c r="C33" s="18">
        <v>4.3499999999999997E-2</v>
      </c>
      <c r="D33" s="18">
        <v>-0.26469999999999999</v>
      </c>
      <c r="E33" s="18">
        <v>0.122</v>
      </c>
      <c r="F33" s="8">
        <f t="shared" si="0"/>
        <v>1</v>
      </c>
      <c r="G33" s="8">
        <f t="shared" si="1"/>
        <v>1.6129032258064516E-2</v>
      </c>
      <c r="I33" s="2">
        <v>10</v>
      </c>
      <c r="J33" s="7">
        <f t="shared" ca="1" si="3"/>
        <v>7923.0581026228729</v>
      </c>
      <c r="K33" s="21">
        <f ca="1">_xll.RiskDiscrete($A$5:$A$66,$G$5:$G$66)</f>
        <v>1977</v>
      </c>
      <c r="L33" s="8">
        <f t="shared" ca="1" si="2"/>
        <v>1.0511999999999999</v>
      </c>
      <c r="M33" s="8">
        <f t="shared" ca="1" si="2"/>
        <v>0.99329999999999996</v>
      </c>
      <c r="N33" s="8">
        <f t="shared" ca="1" si="2"/>
        <v>0.92820000000000003</v>
      </c>
      <c r="O33" s="8">
        <f t="shared" ca="1" si="2"/>
        <v>1.0677000000000001</v>
      </c>
      <c r="P33" s="7">
        <f t="shared" ca="1" si="4"/>
        <v>7503.2152537648881</v>
      </c>
      <c r="Q33" s="12">
        <f t="shared" ca="1" si="5"/>
        <v>0.51940673028975692</v>
      </c>
    </row>
    <row r="34" spans="1:17" x14ac:dyDescent="0.3">
      <c r="A34" s="2">
        <v>1975</v>
      </c>
      <c r="B34" s="18">
        <v>5.7999999999999996E-2</v>
      </c>
      <c r="C34" s="18">
        <v>9.1899999999999996E-2</v>
      </c>
      <c r="D34" s="18">
        <v>0.37200000000000005</v>
      </c>
      <c r="E34" s="18">
        <v>7.0099999999999996E-2</v>
      </c>
      <c r="F34" s="8">
        <f t="shared" si="0"/>
        <v>1</v>
      </c>
      <c r="G34" s="8">
        <f t="shared" si="1"/>
        <v>1.6129032258064516E-2</v>
      </c>
      <c r="I34" s="2">
        <v>11</v>
      </c>
      <c r="J34" s="7">
        <f t="shared" ca="1" si="3"/>
        <v>8503.2152537648872</v>
      </c>
      <c r="K34" s="21">
        <f ca="1">_xll.RiskDiscrete($A$5:$A$66,$G$5:$G$66)</f>
        <v>1977</v>
      </c>
      <c r="L34" s="8">
        <f t="shared" ca="1" si="2"/>
        <v>1.0511999999999999</v>
      </c>
      <c r="M34" s="8">
        <f t="shared" ca="1" si="2"/>
        <v>0.99329999999999996</v>
      </c>
      <c r="N34" s="8">
        <f t="shared" ca="1" si="2"/>
        <v>0.92820000000000003</v>
      </c>
      <c r="O34" s="8">
        <f t="shared" ca="1" si="2"/>
        <v>1.0677000000000001</v>
      </c>
      <c r="P34" s="7">
        <f t="shared" ca="1" si="4"/>
        <v>8052.6298774678871</v>
      </c>
      <c r="Q34" s="12">
        <f t="shared" ca="1" si="5"/>
        <v>0.48647253937412838</v>
      </c>
    </row>
    <row r="35" spans="1:17" x14ac:dyDescent="0.3">
      <c r="A35" s="2">
        <v>1976</v>
      </c>
      <c r="B35" s="18">
        <v>5.0799999999999998E-2</v>
      </c>
      <c r="C35" s="18">
        <v>0.16750000000000001</v>
      </c>
      <c r="D35" s="18">
        <v>0.2384</v>
      </c>
      <c r="E35" s="18">
        <v>4.8099999999999997E-2</v>
      </c>
      <c r="F35" s="8">
        <f t="shared" si="0"/>
        <v>1</v>
      </c>
      <c r="G35" s="8">
        <f t="shared" si="1"/>
        <v>1.6129032258064516E-2</v>
      </c>
      <c r="I35" s="2">
        <v>12</v>
      </c>
      <c r="J35" s="7">
        <f t="shared" ca="1" si="3"/>
        <v>9052.6298774678871</v>
      </c>
      <c r="K35" s="21">
        <f ca="1">_xll.RiskDiscrete($A$5:$A$66,$G$5:$G$66)</f>
        <v>1977</v>
      </c>
      <c r="L35" s="8">
        <f t="shared" ca="1" si="2"/>
        <v>1.0511999999999999</v>
      </c>
      <c r="M35" s="8">
        <f t="shared" ca="1" si="2"/>
        <v>0.99329999999999996</v>
      </c>
      <c r="N35" s="8">
        <f t="shared" ca="1" si="2"/>
        <v>0.92820000000000003</v>
      </c>
      <c r="O35" s="8">
        <f t="shared" ca="1" si="2"/>
        <v>1.0677000000000001</v>
      </c>
      <c r="P35" s="7">
        <f t="shared" ca="1" si="4"/>
        <v>8572.9310202608649</v>
      </c>
      <c r="Q35" s="12">
        <f t="shared" ca="1" si="5"/>
        <v>0.45562661737766069</v>
      </c>
    </row>
    <row r="36" spans="1:17" x14ac:dyDescent="0.3">
      <c r="A36" s="2">
        <v>1977</v>
      </c>
      <c r="B36" s="18">
        <v>5.1200000000000002E-2</v>
      </c>
      <c r="C36" s="18">
        <v>-6.7000000000000002E-3</v>
      </c>
      <c r="D36" s="18">
        <v>-7.1800000000000003E-2</v>
      </c>
      <c r="E36" s="18">
        <v>6.7699999999999996E-2</v>
      </c>
      <c r="F36" s="8">
        <f t="shared" si="0"/>
        <v>1</v>
      </c>
      <c r="G36" s="8">
        <f t="shared" si="1"/>
        <v>1.6129032258064516E-2</v>
      </c>
      <c r="I36" s="2">
        <v>13</v>
      </c>
      <c r="J36" s="7">
        <f t="shared" ca="1" si="3"/>
        <v>9572.9310202608649</v>
      </c>
      <c r="K36" s="21">
        <f ca="1">_xll.RiskDiscrete($A$5:$A$66,$G$5:$G$66)</f>
        <v>1977</v>
      </c>
      <c r="L36" s="8">
        <f t="shared" ca="1" si="2"/>
        <v>1.0511999999999999</v>
      </c>
      <c r="M36" s="8">
        <f t="shared" ca="1" si="2"/>
        <v>0.99329999999999996</v>
      </c>
      <c r="N36" s="8">
        <f t="shared" ca="1" si="2"/>
        <v>0.92820000000000003</v>
      </c>
      <c r="O36" s="8">
        <f t="shared" ca="1" si="2"/>
        <v>1.0677000000000001</v>
      </c>
      <c r="P36" s="7">
        <f t="shared" ca="1" si="4"/>
        <v>9065.6614054972433</v>
      </c>
      <c r="Q36" s="12">
        <f t="shared" ca="1" si="5"/>
        <v>0.42673655275607442</v>
      </c>
    </row>
    <row r="37" spans="1:17" x14ac:dyDescent="0.3">
      <c r="A37" s="2">
        <v>1978</v>
      </c>
      <c r="B37" s="18">
        <v>7.1800000000000003E-2</v>
      </c>
      <c r="C37" s="18">
        <v>-1.1599999999999999E-2</v>
      </c>
      <c r="D37" s="18">
        <v>6.5599999999999992E-2</v>
      </c>
      <c r="E37" s="18">
        <v>9.0299999999999991E-2</v>
      </c>
      <c r="F37" s="8">
        <f t="shared" ref="F37:F65" si="6">F38*$J$4</f>
        <v>1</v>
      </c>
      <c r="G37" s="8">
        <f t="shared" ref="G37:G66" si="7">F37/$F$67</f>
        <v>1.6129032258064516E-2</v>
      </c>
      <c r="I37" s="2">
        <v>14</v>
      </c>
      <c r="J37" s="7">
        <f t="shared" ca="1" si="3"/>
        <v>10065.661405497243</v>
      </c>
      <c r="K37" s="21">
        <f ca="1">_xll.RiskDiscrete($A$5:$A$66,$G$5:$G$66)</f>
        <v>1977</v>
      </c>
      <c r="L37" s="8">
        <f t="shared" ca="1" si="2"/>
        <v>1.0511999999999999</v>
      </c>
      <c r="M37" s="8">
        <f t="shared" ca="1" si="2"/>
        <v>0.99329999999999996</v>
      </c>
      <c r="N37" s="8">
        <f t="shared" ca="1" si="2"/>
        <v>0.92820000000000003</v>
      </c>
      <c r="O37" s="8">
        <f t="shared" ca="1" si="2"/>
        <v>1.0677000000000001</v>
      </c>
      <c r="P37" s="7">
        <f t="shared" ca="1" si="4"/>
        <v>9532.2820076199459</v>
      </c>
      <c r="Q37" s="12">
        <f t="shared" ca="1" si="5"/>
        <v>0.39967832982680002</v>
      </c>
    </row>
    <row r="38" spans="1:17" x14ac:dyDescent="0.3">
      <c r="A38" s="2">
        <v>1979</v>
      </c>
      <c r="B38" s="18">
        <v>0.1038</v>
      </c>
      <c r="C38" s="18">
        <v>-1.2199999999999999E-2</v>
      </c>
      <c r="D38" s="18">
        <v>0.18440000000000001</v>
      </c>
      <c r="E38" s="18">
        <v>0.1331</v>
      </c>
      <c r="F38" s="8">
        <f t="shared" si="6"/>
        <v>1</v>
      </c>
      <c r="G38" s="8">
        <f t="shared" si="7"/>
        <v>1.6129032258064516E-2</v>
      </c>
      <c r="I38" s="2">
        <v>15</v>
      </c>
      <c r="J38" s="7">
        <f t="shared" ca="1" si="3"/>
        <v>10532.282007619946</v>
      </c>
      <c r="K38" s="21">
        <f ca="1">_xll.RiskDiscrete($A$5:$A$66,$G$5:$G$66)</f>
        <v>1977</v>
      </c>
      <c r="L38" s="8">
        <f t="shared" ca="1" si="2"/>
        <v>1.0511999999999999</v>
      </c>
      <c r="M38" s="8">
        <f t="shared" ca="1" si="2"/>
        <v>0.99329999999999996</v>
      </c>
      <c r="N38" s="8">
        <f t="shared" ca="1" si="2"/>
        <v>0.92820000000000003</v>
      </c>
      <c r="O38" s="8">
        <f t="shared" ca="1" si="2"/>
        <v>1.0677000000000001</v>
      </c>
      <c r="P38" s="7">
        <f t="shared" ca="1" si="4"/>
        <v>9974.1763840361655</v>
      </c>
      <c r="Q38" s="12">
        <f t="shared" ca="1" si="5"/>
        <v>0.37433579640985293</v>
      </c>
    </row>
    <row r="39" spans="1:17" x14ac:dyDescent="0.3">
      <c r="A39" s="2">
        <v>1980</v>
      </c>
      <c r="B39" s="18">
        <v>0.1124</v>
      </c>
      <c r="C39" s="18">
        <v>-3.95E-2</v>
      </c>
      <c r="D39" s="18">
        <v>0.32420000000000004</v>
      </c>
      <c r="E39" s="18">
        <v>0.124</v>
      </c>
      <c r="F39" s="8">
        <f t="shared" si="6"/>
        <v>1</v>
      </c>
      <c r="G39" s="8">
        <f t="shared" si="7"/>
        <v>1.6129032258064516E-2</v>
      </c>
      <c r="I39" s="2">
        <v>16</v>
      </c>
      <c r="J39" s="7">
        <f t="shared" ca="1" si="3"/>
        <v>10974.176384036165</v>
      </c>
      <c r="K39" s="21">
        <f ca="1">_xll.RiskDiscrete($A$5:$A$66,$G$5:$G$66)</f>
        <v>1977</v>
      </c>
      <c r="L39" s="8">
        <f t="shared" ca="1" si="2"/>
        <v>1.0511999999999999</v>
      </c>
      <c r="M39" s="8">
        <f t="shared" ca="1" si="2"/>
        <v>0.99329999999999996</v>
      </c>
      <c r="N39" s="8">
        <f t="shared" ca="1" si="2"/>
        <v>0.92820000000000003</v>
      </c>
      <c r="O39" s="8">
        <f t="shared" ca="1" si="2"/>
        <v>1.0677000000000001</v>
      </c>
      <c r="P39" s="7">
        <f t="shared" ca="1" si="4"/>
        <v>10392.654777446091</v>
      </c>
      <c r="Q39" s="12">
        <f t="shared" ca="1" si="5"/>
        <v>0.35060016522417614</v>
      </c>
    </row>
    <row r="40" spans="1:17" x14ac:dyDescent="0.3">
      <c r="A40" s="2">
        <v>1981</v>
      </c>
      <c r="B40" s="18">
        <v>0.14710000000000001</v>
      </c>
      <c r="C40" s="18">
        <v>1.8500000000000003E-2</v>
      </c>
      <c r="D40" s="18">
        <v>-4.9100000000000005E-2</v>
      </c>
      <c r="E40" s="18">
        <v>8.9399999999999993E-2</v>
      </c>
      <c r="F40" s="8">
        <f t="shared" si="6"/>
        <v>1</v>
      </c>
      <c r="G40" s="8">
        <f t="shared" si="7"/>
        <v>1.6129032258064516E-2</v>
      </c>
      <c r="I40" s="2">
        <v>17</v>
      </c>
      <c r="J40" s="7">
        <f t="shared" ca="1" si="3"/>
        <v>11392.654777446091</v>
      </c>
      <c r="K40" s="21">
        <f ca="1">_xll.RiskDiscrete($A$5:$A$66,$G$5:$G$66)</f>
        <v>1977</v>
      </c>
      <c r="L40" s="8">
        <f t="shared" ca="1" si="2"/>
        <v>1.0511999999999999</v>
      </c>
      <c r="M40" s="8">
        <f t="shared" ca="1" si="2"/>
        <v>0.99329999999999996</v>
      </c>
      <c r="N40" s="8">
        <f t="shared" ca="1" si="2"/>
        <v>0.92820000000000003</v>
      </c>
      <c r="O40" s="8">
        <f t="shared" ca="1" si="2"/>
        <v>1.0677000000000001</v>
      </c>
      <c r="P40" s="7">
        <f t="shared" ca="1" si="4"/>
        <v>10788.958000789224</v>
      </c>
      <c r="Q40" s="12">
        <f t="shared" ca="1" si="5"/>
        <v>0.32836954689910658</v>
      </c>
    </row>
    <row r="41" spans="1:17" x14ac:dyDescent="0.3">
      <c r="A41" s="2">
        <v>1982</v>
      </c>
      <c r="B41" s="18">
        <v>0.10539999999999999</v>
      </c>
      <c r="C41" s="18">
        <v>0.40350000000000003</v>
      </c>
      <c r="D41" s="18">
        <v>0.21410000000000001</v>
      </c>
      <c r="E41" s="18">
        <v>3.8699999999999998E-2</v>
      </c>
      <c r="F41" s="8">
        <f t="shared" si="6"/>
        <v>1</v>
      </c>
      <c r="G41" s="8">
        <f t="shared" si="7"/>
        <v>1.6129032258064516E-2</v>
      </c>
      <c r="I41" s="2">
        <v>18</v>
      </c>
      <c r="J41" s="7">
        <f t="shared" ca="1" si="3"/>
        <v>11788.958000789224</v>
      </c>
      <c r="K41" s="21">
        <f ca="1">_xll.RiskDiscrete($A$5:$A$66,$G$5:$G$66)</f>
        <v>1977</v>
      </c>
      <c r="L41" s="8">
        <f t="shared" ca="1" si="2"/>
        <v>1.0511999999999999</v>
      </c>
      <c r="M41" s="8">
        <f t="shared" ca="1" si="2"/>
        <v>0.99329999999999996</v>
      </c>
      <c r="N41" s="8">
        <f t="shared" ca="1" si="2"/>
        <v>0.92820000000000003</v>
      </c>
      <c r="O41" s="8">
        <f t="shared" ca="1" si="2"/>
        <v>1.0677000000000001</v>
      </c>
      <c r="P41" s="7">
        <f t="shared" ca="1" si="4"/>
        <v>11164.261116327405</v>
      </c>
      <c r="Q41" s="12">
        <f t="shared" ca="1" si="5"/>
        <v>0.3075485125963347</v>
      </c>
    </row>
    <row r="42" spans="1:17" x14ac:dyDescent="0.3">
      <c r="A42" s="2">
        <v>1983</v>
      </c>
      <c r="B42" s="18">
        <v>8.8000000000000009E-2</v>
      </c>
      <c r="C42" s="18">
        <v>6.8000000000000005E-3</v>
      </c>
      <c r="D42" s="18">
        <v>0.22510000000000002</v>
      </c>
      <c r="E42" s="18">
        <v>3.7999999999999999E-2</v>
      </c>
      <c r="F42" s="8">
        <f t="shared" si="6"/>
        <v>1</v>
      </c>
      <c r="G42" s="8">
        <f t="shared" si="7"/>
        <v>1.6129032258064516E-2</v>
      </c>
      <c r="I42" s="2">
        <v>19</v>
      </c>
      <c r="J42" s="7">
        <f t="shared" ca="1" si="3"/>
        <v>12164.261116327405</v>
      </c>
      <c r="K42" s="21">
        <f ca="1">_xll.RiskDiscrete($A$5:$A$66,$G$5:$G$66)</f>
        <v>1977</v>
      </c>
      <c r="L42" s="8">
        <f t="shared" ca="1" si="2"/>
        <v>1.0511999999999999</v>
      </c>
      <c r="M42" s="8">
        <f t="shared" ca="1" si="2"/>
        <v>0.99329999999999996</v>
      </c>
      <c r="N42" s="8">
        <f t="shared" ca="1" si="2"/>
        <v>0.92820000000000003</v>
      </c>
      <c r="O42" s="8">
        <f t="shared" ca="1" si="2"/>
        <v>1.0677000000000001</v>
      </c>
      <c r="P42" s="7">
        <f t="shared" ca="1" si="4"/>
        <v>11519.676919773217</v>
      </c>
      <c r="Q42" s="12">
        <f t="shared" ca="1" si="5"/>
        <v>0.2880476843648353</v>
      </c>
    </row>
    <row r="43" spans="1:17" x14ac:dyDescent="0.3">
      <c r="A43" s="2">
        <v>1984</v>
      </c>
      <c r="B43" s="18">
        <v>9.849999999999999E-2</v>
      </c>
      <c r="C43" s="18">
        <v>0.15429999999999999</v>
      </c>
      <c r="D43" s="18">
        <v>6.2699999999999992E-2</v>
      </c>
      <c r="E43" s="18">
        <v>3.95E-2</v>
      </c>
      <c r="F43" s="8">
        <f t="shared" si="6"/>
        <v>1</v>
      </c>
      <c r="G43" s="8">
        <f t="shared" si="7"/>
        <v>1.6129032258064516E-2</v>
      </c>
      <c r="I43" s="2">
        <v>20</v>
      </c>
      <c r="J43" s="7">
        <f t="shared" ca="1" si="3"/>
        <v>12519.676919773217</v>
      </c>
      <c r="K43" s="21">
        <f ca="1">_xll.RiskDiscrete($A$5:$A$66,$G$5:$G$66)</f>
        <v>1977</v>
      </c>
      <c r="L43" s="8">
        <f t="shared" ca="1" si="2"/>
        <v>1.0511999999999999</v>
      </c>
      <c r="M43" s="8">
        <f t="shared" ca="1" si="2"/>
        <v>0.99329999999999996</v>
      </c>
      <c r="N43" s="8">
        <f t="shared" ca="1" si="2"/>
        <v>0.92820000000000003</v>
      </c>
      <c r="O43" s="8">
        <f t="shared" ca="1" si="2"/>
        <v>1.0677000000000001</v>
      </c>
      <c r="P43" s="7">
        <f t="shared" ca="1" si="4"/>
        <v>11856.259239794435</v>
      </c>
      <c r="Q43" s="12">
        <f t="shared" ca="1" si="5"/>
        <v>0.2697833514702962</v>
      </c>
    </row>
    <row r="44" spans="1:17" x14ac:dyDescent="0.3">
      <c r="A44" s="2">
        <v>1985</v>
      </c>
      <c r="B44" s="18">
        <v>7.7199999999999991E-2</v>
      </c>
      <c r="C44" s="18">
        <v>0.30969999999999998</v>
      </c>
      <c r="D44" s="18">
        <v>0.32159999999999994</v>
      </c>
      <c r="E44" s="18">
        <v>3.7699999999999997E-2</v>
      </c>
      <c r="F44" s="8">
        <f t="shared" si="6"/>
        <v>1</v>
      </c>
      <c r="G44" s="8">
        <f t="shared" si="7"/>
        <v>1.6129032258064516E-2</v>
      </c>
      <c r="I44" s="2">
        <v>21</v>
      </c>
      <c r="J44" s="7">
        <f t="shared" ca="1" si="3"/>
        <v>12856.259239794435</v>
      </c>
      <c r="K44" s="21">
        <f ca="1">_xll.RiskDiscrete($A$5:$A$66,$G$5:$G$66)</f>
        <v>1977</v>
      </c>
      <c r="L44" s="8">
        <f t="shared" ref="L44:O63" ca="1" si="8">1+VLOOKUP($K44,LTable2,L$22)</f>
        <v>1.0511999999999999</v>
      </c>
      <c r="M44" s="8">
        <f t="shared" ca="1" si="8"/>
        <v>0.99329999999999996</v>
      </c>
      <c r="N44" s="8">
        <f t="shared" ca="1" si="8"/>
        <v>0.92820000000000003</v>
      </c>
      <c r="O44" s="8">
        <f t="shared" ca="1" si="8"/>
        <v>1.0677000000000001</v>
      </c>
      <c r="P44" s="7">
        <f t="shared" ca="1" si="4"/>
        <v>12175.00606267773</v>
      </c>
      <c r="Q44" s="12">
        <f t="shared" ca="1" si="5"/>
        <v>0.25267711105207097</v>
      </c>
    </row>
    <row r="45" spans="1:17" x14ac:dyDescent="0.3">
      <c r="A45" s="2">
        <v>1986</v>
      </c>
      <c r="B45" s="18">
        <v>6.1600000000000002E-2</v>
      </c>
      <c r="C45" s="18">
        <v>0.24440000000000001</v>
      </c>
      <c r="D45" s="18">
        <v>0.18469999999999998</v>
      </c>
      <c r="E45" s="18">
        <v>1.1299999999999999E-2</v>
      </c>
      <c r="F45" s="8">
        <f t="shared" si="6"/>
        <v>1</v>
      </c>
      <c r="G45" s="8">
        <f t="shared" si="7"/>
        <v>1.6129032258064516E-2</v>
      </c>
      <c r="I45" s="2">
        <v>22</v>
      </c>
      <c r="J45" s="7">
        <f t="shared" ca="1" si="3"/>
        <v>13175.00606267773</v>
      </c>
      <c r="K45" s="21">
        <f ca="1">_xll.RiskDiscrete($A$5:$A$66,$G$5:$G$66)</f>
        <v>1977</v>
      </c>
      <c r="L45" s="8">
        <f t="shared" ca="1" si="8"/>
        <v>1.0511999999999999</v>
      </c>
      <c r="M45" s="8">
        <f t="shared" ca="1" si="8"/>
        <v>0.99329999999999996</v>
      </c>
      <c r="N45" s="8">
        <f t="shared" ca="1" si="8"/>
        <v>0.92820000000000003</v>
      </c>
      <c r="O45" s="8">
        <f t="shared" ca="1" si="8"/>
        <v>1.0677000000000001</v>
      </c>
      <c r="P45" s="7">
        <f t="shared" ca="1" si="4"/>
        <v>12476.862491416439</v>
      </c>
      <c r="Q45" s="12">
        <f t="shared" ca="1" si="5"/>
        <v>0.23665553156511282</v>
      </c>
    </row>
    <row r="46" spans="1:17" x14ac:dyDescent="0.3">
      <c r="A46" s="2">
        <v>1987</v>
      </c>
      <c r="B46" s="18">
        <v>5.4699999999999999E-2</v>
      </c>
      <c r="C46" s="18">
        <v>-2.69E-2</v>
      </c>
      <c r="D46" s="18">
        <v>5.2300000000000006E-2</v>
      </c>
      <c r="E46" s="18">
        <v>4.41E-2</v>
      </c>
      <c r="F46" s="8">
        <f t="shared" si="6"/>
        <v>1</v>
      </c>
      <c r="G46" s="8">
        <f t="shared" si="7"/>
        <v>1.6129032258064516E-2</v>
      </c>
      <c r="I46" s="2">
        <v>23</v>
      </c>
      <c r="J46" s="7">
        <f t="shared" ca="1" si="3"/>
        <v>13476.862491416439</v>
      </c>
      <c r="K46" s="21">
        <f ca="1">_xll.RiskDiscrete($A$5:$A$66,$G$5:$G$66)</f>
        <v>1977</v>
      </c>
      <c r="L46" s="8">
        <f t="shared" ca="1" si="8"/>
        <v>1.0511999999999999</v>
      </c>
      <c r="M46" s="8">
        <f t="shared" ca="1" si="8"/>
        <v>0.99329999999999996</v>
      </c>
      <c r="N46" s="8">
        <f t="shared" ca="1" si="8"/>
        <v>0.92820000000000003</v>
      </c>
      <c r="O46" s="8">
        <f t="shared" ca="1" si="8"/>
        <v>1.0677000000000001</v>
      </c>
      <c r="P46" s="7">
        <f t="shared" ca="1" si="4"/>
        <v>12762.723547996284</v>
      </c>
      <c r="Q46" s="12">
        <f t="shared" ca="1" si="5"/>
        <v>0.22164983756215492</v>
      </c>
    </row>
    <row r="47" spans="1:17" x14ac:dyDescent="0.3">
      <c r="A47" s="2">
        <v>1988</v>
      </c>
      <c r="B47" s="18">
        <v>6.3500000000000001E-2</v>
      </c>
      <c r="C47" s="18">
        <v>9.6699999999999994E-2</v>
      </c>
      <c r="D47" s="18">
        <v>0.1681</v>
      </c>
      <c r="E47" s="18">
        <v>4.4199999999999996E-2</v>
      </c>
      <c r="F47" s="8">
        <f t="shared" si="6"/>
        <v>1</v>
      </c>
      <c r="G47" s="8">
        <f t="shared" si="7"/>
        <v>1.6129032258064516E-2</v>
      </c>
      <c r="I47" s="2">
        <v>24</v>
      </c>
      <c r="J47" s="7">
        <f t="shared" ca="1" si="3"/>
        <v>13762.723547996284</v>
      </c>
      <c r="K47" s="21">
        <f ca="1">_xll.RiskDiscrete($A$5:$A$66,$G$5:$G$66)</f>
        <v>1977</v>
      </c>
      <c r="L47" s="8">
        <f t="shared" ca="1" si="8"/>
        <v>1.0511999999999999</v>
      </c>
      <c r="M47" s="8">
        <f t="shared" ca="1" si="8"/>
        <v>0.99329999999999996</v>
      </c>
      <c r="N47" s="8">
        <f t="shared" ca="1" si="8"/>
        <v>0.92820000000000003</v>
      </c>
      <c r="O47" s="8">
        <f t="shared" ca="1" si="8"/>
        <v>1.0677000000000001</v>
      </c>
      <c r="P47" s="7">
        <f t="shared" ca="1" si="4"/>
        <v>13033.436827187963</v>
      </c>
      <c r="Q47" s="12">
        <f t="shared" ca="1" si="5"/>
        <v>0.20759561446300917</v>
      </c>
    </row>
    <row r="48" spans="1:17" x14ac:dyDescent="0.3">
      <c r="A48" s="2">
        <v>1989</v>
      </c>
      <c r="B48" s="18">
        <v>8.3699999999999997E-2</v>
      </c>
      <c r="C48" s="18">
        <v>0.18109999999999998</v>
      </c>
      <c r="D48" s="18">
        <v>0.31489999999999996</v>
      </c>
      <c r="E48" s="18">
        <v>4.6500000000000007E-2</v>
      </c>
      <c r="F48" s="8">
        <f t="shared" si="6"/>
        <v>1</v>
      </c>
      <c r="G48" s="8">
        <f t="shared" si="7"/>
        <v>1.6129032258064516E-2</v>
      </c>
      <c r="I48" s="2">
        <v>25</v>
      </c>
      <c r="J48" s="7">
        <f t="shared" ca="1" si="3"/>
        <v>14033.436827187963</v>
      </c>
      <c r="K48" s="21">
        <f ca="1">_xll.RiskDiscrete($A$5:$A$66,$G$5:$G$66)</f>
        <v>1977</v>
      </c>
      <c r="L48" s="8">
        <f t="shared" ca="1" si="8"/>
        <v>1.0511999999999999</v>
      </c>
      <c r="M48" s="8">
        <f t="shared" ca="1" si="8"/>
        <v>0.99329999999999996</v>
      </c>
      <c r="N48" s="8">
        <f t="shared" ca="1" si="8"/>
        <v>0.92820000000000003</v>
      </c>
      <c r="O48" s="8">
        <f t="shared" ca="1" si="8"/>
        <v>1.0677000000000001</v>
      </c>
      <c r="P48" s="7">
        <f t="shared" ca="1" si="4"/>
        <v>13289.805009715275</v>
      </c>
      <c r="Q48" s="12">
        <f t="shared" ca="1" si="5"/>
        <v>0.19443253204365379</v>
      </c>
    </row>
    <row r="49" spans="1:17" x14ac:dyDescent="0.3">
      <c r="A49" s="2">
        <v>1990</v>
      </c>
      <c r="B49" s="18">
        <v>7.8100000000000003E-2</v>
      </c>
      <c r="C49" s="18">
        <v>6.1799999999999994E-2</v>
      </c>
      <c r="D49" s="18">
        <v>-3.1699999999999999E-2</v>
      </c>
      <c r="E49" s="18">
        <v>6.1100000000000002E-2</v>
      </c>
      <c r="F49" s="8">
        <f t="shared" si="6"/>
        <v>1</v>
      </c>
      <c r="G49" s="8">
        <f t="shared" si="7"/>
        <v>1.6129032258064516E-2</v>
      </c>
      <c r="I49" s="2">
        <v>26</v>
      </c>
      <c r="J49" s="7">
        <f t="shared" ca="1" si="3"/>
        <v>14289.805009715275</v>
      </c>
      <c r="K49" s="21">
        <f ca="1">_xll.RiskDiscrete($A$5:$A$66,$G$5:$G$66)</f>
        <v>1977</v>
      </c>
      <c r="L49" s="8">
        <f t="shared" ca="1" si="8"/>
        <v>1.0511999999999999</v>
      </c>
      <c r="M49" s="8">
        <f t="shared" ca="1" si="8"/>
        <v>0.99329999999999996</v>
      </c>
      <c r="N49" s="8">
        <f t="shared" ca="1" si="8"/>
        <v>0.92820000000000003</v>
      </c>
      <c r="O49" s="8">
        <f t="shared" ca="1" si="8"/>
        <v>1.0677000000000001</v>
      </c>
      <c r="P49" s="7">
        <f t="shared" ca="1" si="4"/>
        <v>13532.588242250466</v>
      </c>
      <c r="Q49" s="12">
        <f t="shared" ca="1" si="5"/>
        <v>0.18210408545813783</v>
      </c>
    </row>
    <row r="50" spans="1:17" x14ac:dyDescent="0.3">
      <c r="A50" s="2">
        <v>1991</v>
      </c>
      <c r="B50" s="18">
        <v>5.5999999999999994E-2</v>
      </c>
      <c r="C50" s="18">
        <v>0.193</v>
      </c>
      <c r="D50" s="18">
        <v>0.30549999999999999</v>
      </c>
      <c r="E50" s="18">
        <v>3.0600000000000002E-2</v>
      </c>
      <c r="F50" s="8">
        <f t="shared" si="6"/>
        <v>1</v>
      </c>
      <c r="G50" s="8">
        <f t="shared" si="7"/>
        <v>1.6129032258064516E-2</v>
      </c>
      <c r="I50" s="2">
        <v>27</v>
      </c>
      <c r="J50" s="7">
        <f t="shared" ca="1" si="3"/>
        <v>14532.588242250466</v>
      </c>
      <c r="K50" s="21">
        <f ca="1">_xll.RiskDiscrete($A$5:$A$66,$G$5:$G$66)</f>
        <v>1977</v>
      </c>
      <c r="L50" s="8">
        <f t="shared" ca="1" si="8"/>
        <v>1.0511999999999999</v>
      </c>
      <c r="M50" s="8">
        <f t="shared" ca="1" si="8"/>
        <v>0.99329999999999996</v>
      </c>
      <c r="N50" s="8">
        <f t="shared" ca="1" si="8"/>
        <v>0.92820000000000003</v>
      </c>
      <c r="O50" s="8">
        <f t="shared" ca="1" si="8"/>
        <v>1.0677000000000001</v>
      </c>
      <c r="P50" s="7">
        <f t="shared" ca="1" si="4"/>
        <v>13762.506391293615</v>
      </c>
      <c r="Q50" s="12">
        <f t="shared" ca="1" si="5"/>
        <v>0.17055735268159392</v>
      </c>
    </row>
    <row r="51" spans="1:17" x14ac:dyDescent="0.3">
      <c r="A51" s="2">
        <v>1992</v>
      </c>
      <c r="B51" s="18">
        <v>3.5099999999999999E-2</v>
      </c>
      <c r="C51" s="18">
        <v>8.0500000000000002E-2</v>
      </c>
      <c r="D51" s="18">
        <v>7.6700000000000004E-2</v>
      </c>
      <c r="E51" s="18">
        <v>2.8999999999999998E-2</v>
      </c>
      <c r="F51" s="8">
        <f t="shared" si="6"/>
        <v>1</v>
      </c>
      <c r="G51" s="8">
        <f t="shared" si="7"/>
        <v>1.6129032258064516E-2</v>
      </c>
      <c r="I51" s="2">
        <v>28</v>
      </c>
      <c r="J51" s="7">
        <f t="shared" ca="1" si="3"/>
        <v>14762.506391293615</v>
      </c>
      <c r="K51" s="21">
        <f ca="1">_xll.RiskDiscrete($A$5:$A$66,$G$5:$G$66)</f>
        <v>1977</v>
      </c>
      <c r="L51" s="8">
        <f t="shared" ca="1" si="8"/>
        <v>1.0511999999999999</v>
      </c>
      <c r="M51" s="8">
        <f t="shared" ca="1" si="8"/>
        <v>0.99329999999999996</v>
      </c>
      <c r="N51" s="8">
        <f t="shared" ca="1" si="8"/>
        <v>0.92820000000000003</v>
      </c>
      <c r="O51" s="8">
        <f t="shared" ca="1" si="8"/>
        <v>1.0677000000000001</v>
      </c>
      <c r="P51" s="7">
        <f t="shared" ca="1" si="4"/>
        <v>13980.241177618967</v>
      </c>
      <c r="Q51" s="12">
        <f t="shared" ca="1" si="5"/>
        <v>0.1597427673331403</v>
      </c>
    </row>
    <row r="52" spans="1:17" x14ac:dyDescent="0.3">
      <c r="A52" s="2">
        <v>1993</v>
      </c>
      <c r="B52" s="18">
        <v>2.8999999999999998E-2</v>
      </c>
      <c r="C52" s="18">
        <v>0.18239999999999998</v>
      </c>
      <c r="D52" s="18">
        <v>9.9900000000000003E-2</v>
      </c>
      <c r="E52" s="18">
        <v>2.75E-2</v>
      </c>
      <c r="F52" s="8">
        <f t="shared" si="6"/>
        <v>1</v>
      </c>
      <c r="G52" s="8">
        <f t="shared" si="7"/>
        <v>1.6129032258064516E-2</v>
      </c>
      <c r="I52" s="2">
        <v>29</v>
      </c>
      <c r="J52" s="7">
        <f t="shared" ca="1" si="3"/>
        <v>14980.241177618967</v>
      </c>
      <c r="K52" s="21">
        <f ca="1">_xll.RiskDiscrete($A$5:$A$66,$G$5:$G$66)</f>
        <v>1977</v>
      </c>
      <c r="L52" s="8">
        <f t="shared" ca="1" si="8"/>
        <v>1.0511999999999999</v>
      </c>
      <c r="M52" s="8">
        <f t="shared" ca="1" si="8"/>
        <v>0.99329999999999996</v>
      </c>
      <c r="N52" s="8">
        <f t="shared" ca="1" si="8"/>
        <v>0.92820000000000003</v>
      </c>
      <c r="O52" s="8">
        <f t="shared" ca="1" si="8"/>
        <v>1.0677000000000001</v>
      </c>
      <c r="P52" s="7">
        <f t="shared" ca="1" si="4"/>
        <v>14186.438197616941</v>
      </c>
      <c r="Q52" s="12">
        <f t="shared" ca="1" si="5"/>
        <v>0.14961390590347504</v>
      </c>
    </row>
    <row r="53" spans="1:17" x14ac:dyDescent="0.3">
      <c r="A53" s="2">
        <v>1994</v>
      </c>
      <c r="B53" s="18">
        <v>3.9E-2</v>
      </c>
      <c r="C53" s="18">
        <v>-7.7699999999999991E-2</v>
      </c>
      <c r="D53" s="18">
        <v>1.3100000000000001E-2</v>
      </c>
      <c r="E53" s="18">
        <v>2.6699999999999998E-2</v>
      </c>
      <c r="F53" s="8">
        <f t="shared" si="6"/>
        <v>1</v>
      </c>
      <c r="G53" s="8">
        <f t="shared" si="7"/>
        <v>1.6129032258064516E-2</v>
      </c>
      <c r="I53" s="2">
        <v>30</v>
      </c>
      <c r="J53" s="7">
        <f t="shared" ca="1" si="3"/>
        <v>15186.438197616941</v>
      </c>
      <c r="K53" s="21">
        <f ca="1">_xll.RiskDiscrete($A$5:$A$66,$G$5:$G$66)</f>
        <v>1977</v>
      </c>
      <c r="L53" s="8">
        <f t="shared" ca="1" si="8"/>
        <v>1.0511999999999999</v>
      </c>
      <c r="M53" s="8">
        <f t="shared" ca="1" si="8"/>
        <v>0.99329999999999996</v>
      </c>
      <c r="N53" s="8">
        <f t="shared" ca="1" si="8"/>
        <v>0.92820000000000003</v>
      </c>
      <c r="O53" s="8">
        <f t="shared" ca="1" si="8"/>
        <v>1.0677000000000001</v>
      </c>
      <c r="P53" s="7">
        <f t="shared" ca="1" si="4"/>
        <v>14381.708837525221</v>
      </c>
      <c r="Q53" s="12">
        <f t="shared" ca="1" si="5"/>
        <v>0.14012728847379885</v>
      </c>
    </row>
    <row r="54" spans="1:17" x14ac:dyDescent="0.3">
      <c r="A54" s="2">
        <v>1995</v>
      </c>
      <c r="B54" s="18">
        <v>5.6000000000000001E-2</v>
      </c>
      <c r="C54" s="18">
        <v>0.23480000000000001</v>
      </c>
      <c r="D54" s="18">
        <v>0.372</v>
      </c>
      <c r="E54" s="18">
        <v>2.5000000000000001E-2</v>
      </c>
      <c r="F54" s="8">
        <f t="shared" si="6"/>
        <v>1</v>
      </c>
      <c r="G54" s="8">
        <f t="shared" si="7"/>
        <v>1.6129032258064516E-2</v>
      </c>
      <c r="I54" s="2">
        <v>31</v>
      </c>
      <c r="J54" s="7">
        <f t="shared" ca="1" si="3"/>
        <v>15381.708837525221</v>
      </c>
      <c r="K54" s="21">
        <f ca="1">_xll.RiskDiscrete($A$5:$A$66,$G$5:$G$66)</f>
        <v>1977</v>
      </c>
      <c r="L54" s="8">
        <f t="shared" ca="1" si="8"/>
        <v>1.0511999999999999</v>
      </c>
      <c r="M54" s="8">
        <f t="shared" ca="1" si="8"/>
        <v>0.99329999999999996</v>
      </c>
      <c r="N54" s="8">
        <f t="shared" ca="1" si="8"/>
        <v>0.92820000000000003</v>
      </c>
      <c r="O54" s="8">
        <f t="shared" ca="1" si="8"/>
        <v>1.0677000000000001</v>
      </c>
      <c r="P54" s="7">
        <f t="shared" ca="1" si="4"/>
        <v>14566.632086224761</v>
      </c>
      <c r="Q54" s="12">
        <f t="shared" ca="1" si="5"/>
        <v>0.13124219207061799</v>
      </c>
    </row>
    <row r="55" spans="1:17" x14ac:dyDescent="0.3">
      <c r="A55" s="2">
        <v>1996</v>
      </c>
      <c r="B55" s="18">
        <v>5.1400000000000001E-2</v>
      </c>
      <c r="C55" s="18">
        <v>1.43E-2</v>
      </c>
      <c r="D55" s="18">
        <v>0.2382</v>
      </c>
      <c r="E55" s="18">
        <v>3.3000000000000002E-2</v>
      </c>
      <c r="F55" s="8">
        <f t="shared" si="6"/>
        <v>1</v>
      </c>
      <c r="G55" s="8">
        <f t="shared" si="7"/>
        <v>1.6129032258064516E-2</v>
      </c>
      <c r="I55" s="2">
        <v>32</v>
      </c>
      <c r="J55" s="7">
        <f t="shared" ca="1" si="3"/>
        <v>15566.632086224761</v>
      </c>
      <c r="K55" s="21">
        <f ca="1">_xll.RiskDiscrete($A$5:$A$66,$G$5:$G$66)</f>
        <v>1977</v>
      </c>
      <c r="L55" s="8">
        <f t="shared" ca="1" si="8"/>
        <v>1.0511999999999999</v>
      </c>
      <c r="M55" s="8">
        <f t="shared" ca="1" si="8"/>
        <v>0.99329999999999996</v>
      </c>
      <c r="N55" s="8">
        <f t="shared" ca="1" si="8"/>
        <v>0.92820000000000003</v>
      </c>
      <c r="O55" s="8">
        <f t="shared" ca="1" si="8"/>
        <v>1.0677000000000001</v>
      </c>
      <c r="P55" s="7">
        <f t="shared" ca="1" si="4"/>
        <v>14741.756251975714</v>
      </c>
      <c r="Q55" s="12">
        <f t="shared" ca="1" si="5"/>
        <v>0.12292047585521962</v>
      </c>
    </row>
    <row r="56" spans="1:17" x14ac:dyDescent="0.3">
      <c r="A56" s="2">
        <v>1997</v>
      </c>
      <c r="B56" s="18">
        <v>4.9099999999999998E-2</v>
      </c>
      <c r="C56" s="18">
        <v>9.9400000000000002E-2</v>
      </c>
      <c r="D56" s="18">
        <v>0.31859999999999999</v>
      </c>
      <c r="E56" s="18">
        <v>1.7000000000000001E-2</v>
      </c>
      <c r="F56" s="8">
        <f t="shared" si="6"/>
        <v>1</v>
      </c>
      <c r="G56" s="8">
        <f t="shared" si="7"/>
        <v>1.6129032258064516E-2</v>
      </c>
      <c r="I56" s="2">
        <v>33</v>
      </c>
      <c r="J56" s="7">
        <f t="shared" ca="1" si="3"/>
        <v>15741.756251975714</v>
      </c>
      <c r="K56" s="21">
        <f ca="1">_xll.RiskDiscrete($A$5:$A$66,$G$5:$G$66)</f>
        <v>1977</v>
      </c>
      <c r="L56" s="8">
        <f t="shared" ca="1" si="8"/>
        <v>1.0511999999999999</v>
      </c>
      <c r="M56" s="8">
        <f t="shared" ca="1" si="8"/>
        <v>0.99329999999999996</v>
      </c>
      <c r="N56" s="8">
        <f t="shared" ca="1" si="8"/>
        <v>0.92820000000000003</v>
      </c>
      <c r="O56" s="8">
        <f t="shared" ca="1" si="8"/>
        <v>1.0677000000000001</v>
      </c>
      <c r="P56" s="7">
        <f t="shared" ca="1" si="4"/>
        <v>14907.600588183523</v>
      </c>
      <c r="Q56" s="12">
        <f t="shared" ca="1" si="5"/>
        <v>0.11512641739741464</v>
      </c>
    </row>
    <row r="57" spans="1:17" ht="15" customHeight="1" x14ac:dyDescent="0.3">
      <c r="A57" s="2">
        <v>1998</v>
      </c>
      <c r="B57" s="18">
        <v>5.16E-2</v>
      </c>
      <c r="C57" s="18">
        <v>0.1492</v>
      </c>
      <c r="D57" s="18">
        <v>0.28339999999999999</v>
      </c>
      <c r="E57" s="18">
        <v>1.6E-2</v>
      </c>
      <c r="F57" s="8">
        <f t="shared" si="6"/>
        <v>1</v>
      </c>
      <c r="G57" s="8">
        <f t="shared" si="7"/>
        <v>1.6129032258064516E-2</v>
      </c>
      <c r="I57" s="2">
        <v>34</v>
      </c>
      <c r="J57" s="7">
        <f t="shared" ca="1" si="3"/>
        <v>15907.600588183523</v>
      </c>
      <c r="K57" s="21">
        <f ca="1">_xll.RiskDiscrete($A$5:$A$66,$G$5:$G$66)</f>
        <v>1977</v>
      </c>
      <c r="L57" s="8">
        <f t="shared" ca="1" si="8"/>
        <v>1.0511999999999999</v>
      </c>
      <c r="M57" s="8">
        <f t="shared" ca="1" si="8"/>
        <v>0.99329999999999996</v>
      </c>
      <c r="N57" s="8">
        <f t="shared" ca="1" si="8"/>
        <v>0.92820000000000003</v>
      </c>
      <c r="O57" s="8">
        <f t="shared" ca="1" si="8"/>
        <v>1.0677000000000001</v>
      </c>
      <c r="P57" s="7">
        <f t="shared" ca="1" si="4"/>
        <v>15064.656833015681</v>
      </c>
      <c r="Q57" s="12">
        <f t="shared" ca="1" si="5"/>
        <v>0.10782655933072458</v>
      </c>
    </row>
    <row r="58" spans="1:17" ht="15" customHeight="1" x14ac:dyDescent="0.3">
      <c r="A58" s="2">
        <v>1999</v>
      </c>
      <c r="B58" s="18">
        <v>4.3900000000000002E-2</v>
      </c>
      <c r="C58" s="18">
        <v>-8.2500000000000004E-2</v>
      </c>
      <c r="D58" s="18">
        <v>0.2089</v>
      </c>
      <c r="E58" s="18">
        <v>2.7E-2</v>
      </c>
      <c r="F58" s="8">
        <f t="shared" si="6"/>
        <v>1</v>
      </c>
      <c r="G58" s="8">
        <f t="shared" si="7"/>
        <v>1.6129032258064516E-2</v>
      </c>
      <c r="I58" s="2">
        <v>35</v>
      </c>
      <c r="J58" s="7">
        <f t="shared" ca="1" si="3"/>
        <v>16064.656833015681</v>
      </c>
      <c r="K58" s="21">
        <f ca="1">_xll.RiskDiscrete($A$5:$A$66,$G$5:$G$66)</f>
        <v>1977</v>
      </c>
      <c r="L58" s="8">
        <f t="shared" ca="1" si="8"/>
        <v>1.0511999999999999</v>
      </c>
      <c r="M58" s="8">
        <f t="shared" ca="1" si="8"/>
        <v>0.99329999999999996</v>
      </c>
      <c r="N58" s="8">
        <f t="shared" ca="1" si="8"/>
        <v>0.92820000000000003</v>
      </c>
      <c r="O58" s="8">
        <f t="shared" ca="1" si="8"/>
        <v>1.0677000000000001</v>
      </c>
      <c r="P58" s="7">
        <f t="shared" ca="1" si="4"/>
        <v>15213.390667434182</v>
      </c>
      <c r="Q58" s="12">
        <f t="shared" ca="1" si="5"/>
        <v>0.10098956573075261</v>
      </c>
    </row>
    <row r="59" spans="1:17" ht="15" customHeight="1" x14ac:dyDescent="0.3">
      <c r="A59" s="2">
        <v>2000</v>
      </c>
      <c r="B59" s="18">
        <v>5.3699999999999998E-2</v>
      </c>
      <c r="C59" s="18">
        <v>0.1666</v>
      </c>
      <c r="D59" s="18">
        <v>-9.0300000000000005E-2</v>
      </c>
      <c r="E59" s="18">
        <v>3.4000000000000002E-2</v>
      </c>
      <c r="F59" s="8">
        <f t="shared" si="6"/>
        <v>1</v>
      </c>
      <c r="G59" s="8">
        <f t="shared" si="7"/>
        <v>1.6129032258064516E-2</v>
      </c>
      <c r="I59" s="2">
        <v>36</v>
      </c>
      <c r="J59" s="7">
        <f t="shared" ca="1" si="3"/>
        <v>16213.390667434182</v>
      </c>
      <c r="K59" s="21">
        <f ca="1">_xll.RiskDiscrete($A$5:$A$66,$G$5:$G$66)</f>
        <v>1977</v>
      </c>
      <c r="L59" s="8">
        <f t="shared" ca="1" si="8"/>
        <v>1.0511999999999999</v>
      </c>
      <c r="M59" s="8">
        <f t="shared" ca="1" si="8"/>
        <v>0.99329999999999996</v>
      </c>
      <c r="N59" s="8">
        <f t="shared" ca="1" si="8"/>
        <v>0.92820000000000003</v>
      </c>
      <c r="O59" s="8">
        <f t="shared" ca="1" si="8"/>
        <v>1.0677000000000001</v>
      </c>
      <c r="P59" s="7">
        <f t="shared" ca="1" si="4"/>
        <v>15354.243095966847</v>
      </c>
      <c r="Q59" s="12">
        <f t="shared" ca="1" si="5"/>
        <v>9.4586087600217861E-2</v>
      </c>
    </row>
    <row r="60" spans="1:17" ht="15" customHeight="1" x14ac:dyDescent="0.3">
      <c r="A60" s="2">
        <v>2001</v>
      </c>
      <c r="B60" s="18">
        <v>5.7299999999999997E-2</v>
      </c>
      <c r="C60" s="18">
        <v>5.57E-2</v>
      </c>
      <c r="D60" s="18">
        <v>-0.11849999999999999</v>
      </c>
      <c r="E60" s="18">
        <v>1.6E-2</v>
      </c>
      <c r="F60" s="8">
        <f t="shared" si="6"/>
        <v>1</v>
      </c>
      <c r="G60" s="8">
        <f t="shared" si="7"/>
        <v>1.6129032258064516E-2</v>
      </c>
      <c r="I60" s="2">
        <v>37</v>
      </c>
      <c r="J60" s="7">
        <f t="shared" ca="1" si="3"/>
        <v>16354.243095966847</v>
      </c>
      <c r="K60" s="21">
        <f ca="1">_xll.RiskDiscrete($A$5:$A$66,$G$5:$G$66)</f>
        <v>1977</v>
      </c>
      <c r="L60" s="8">
        <f t="shared" ca="1" si="8"/>
        <v>1.0511999999999999</v>
      </c>
      <c r="M60" s="8">
        <f t="shared" ca="1" si="8"/>
        <v>0.99329999999999996</v>
      </c>
      <c r="N60" s="8">
        <f t="shared" ca="1" si="8"/>
        <v>0.92820000000000003</v>
      </c>
      <c r="O60" s="8">
        <f t="shared" ca="1" si="8"/>
        <v>1.0677000000000001</v>
      </c>
      <c r="P60" s="7">
        <f t="shared" ca="1" si="4"/>
        <v>15487.631754311566</v>
      </c>
      <c r="Q60" s="12">
        <f t="shared" ca="1" si="5"/>
        <v>8.8588636883223618E-2</v>
      </c>
    </row>
    <row r="61" spans="1:17" ht="15" customHeight="1" x14ac:dyDescent="0.3">
      <c r="A61" s="2">
        <v>2002</v>
      </c>
      <c r="B61" s="24">
        <v>1.7999999999999999E-2</v>
      </c>
      <c r="C61" s="24">
        <v>0.1512</v>
      </c>
      <c r="D61" s="24">
        <v>-0.2198</v>
      </c>
      <c r="E61" s="24">
        <v>1.5900000000000001E-2</v>
      </c>
      <c r="F61" s="8">
        <f t="shared" si="6"/>
        <v>1</v>
      </c>
      <c r="G61" s="8">
        <f t="shared" si="7"/>
        <v>1.6129032258064516E-2</v>
      </c>
      <c r="I61" s="2">
        <v>38</v>
      </c>
      <c r="J61" s="7">
        <f t="shared" ca="1" si="3"/>
        <v>16487.631754311566</v>
      </c>
      <c r="K61" s="21">
        <f ca="1">_xll.RiskDiscrete($A$5:$A$66,$G$5:$G$66)</f>
        <v>1977</v>
      </c>
      <c r="L61" s="8">
        <f t="shared" ca="1" si="8"/>
        <v>1.0511999999999999</v>
      </c>
      <c r="M61" s="8">
        <f t="shared" ca="1" si="8"/>
        <v>0.99329999999999996</v>
      </c>
      <c r="N61" s="8">
        <f t="shared" ca="1" si="8"/>
        <v>0.92820000000000003</v>
      </c>
      <c r="O61" s="8">
        <f t="shared" ca="1" si="8"/>
        <v>1.0677000000000001</v>
      </c>
      <c r="P61" s="7">
        <f t="shared" ca="1" si="4"/>
        <v>15613.952147650598</v>
      </c>
      <c r="Q61" s="12">
        <f t="shared" ca="1" si="5"/>
        <v>8.2971468467943815E-2</v>
      </c>
    </row>
    <row r="62" spans="1:17" ht="15" customHeight="1" x14ac:dyDescent="0.3">
      <c r="A62" s="2">
        <v>2003</v>
      </c>
      <c r="B62" s="24">
        <v>1.7999999999999999E-2</v>
      </c>
      <c r="C62" s="24">
        <v>3.8E-3</v>
      </c>
      <c r="D62" s="24">
        <v>0.28410000000000002</v>
      </c>
      <c r="E62" s="24">
        <v>2.2700000000000001E-2</v>
      </c>
      <c r="F62" s="8">
        <f t="shared" si="6"/>
        <v>1</v>
      </c>
      <c r="G62" s="8">
        <f t="shared" si="7"/>
        <v>1.6129032258064516E-2</v>
      </c>
      <c r="I62" s="2">
        <v>39</v>
      </c>
      <c r="J62" s="7">
        <f t="shared" ca="1" si="3"/>
        <v>16613.952147650598</v>
      </c>
      <c r="K62" s="21">
        <f ca="1">_xll.RiskDiscrete($A$5:$A$66,$G$5:$G$66)</f>
        <v>1977</v>
      </c>
      <c r="L62" s="8">
        <f t="shared" ca="1" si="8"/>
        <v>1.0511999999999999</v>
      </c>
      <c r="M62" s="8">
        <f t="shared" ca="1" si="8"/>
        <v>0.99329999999999996</v>
      </c>
      <c r="N62" s="8">
        <f t="shared" ca="1" si="8"/>
        <v>0.92820000000000003</v>
      </c>
      <c r="O62" s="8">
        <f t="shared" ca="1" si="8"/>
        <v>1.0677000000000001</v>
      </c>
      <c r="P62" s="7">
        <f t="shared" ca="1" si="4"/>
        <v>15733.578823346596</v>
      </c>
      <c r="Q62" s="12">
        <f t="shared" ca="1" si="5"/>
        <v>7.7710469671203347E-2</v>
      </c>
    </row>
    <row r="63" spans="1:17" ht="15" customHeight="1" x14ac:dyDescent="0.3">
      <c r="A63" s="2">
        <v>2004</v>
      </c>
      <c r="B63" s="24">
        <v>2.1800000000000003E-2</v>
      </c>
      <c r="C63" s="24">
        <v>4.4900000000000002E-2</v>
      </c>
      <c r="D63" s="24">
        <v>0.107</v>
      </c>
      <c r="E63" s="24">
        <v>2.6800000000000001E-2</v>
      </c>
      <c r="F63" s="8">
        <f t="shared" si="6"/>
        <v>1</v>
      </c>
      <c r="G63" s="8">
        <f t="shared" si="7"/>
        <v>1.6129032258064516E-2</v>
      </c>
      <c r="I63" s="2">
        <v>40</v>
      </c>
      <c r="J63" s="7">
        <f t="shared" ca="1" si="3"/>
        <v>16733.578823346594</v>
      </c>
      <c r="K63" s="21">
        <f ca="1">_xll.RiskDiscrete($A$5:$A$66,$G$5:$G$66)</f>
        <v>1977</v>
      </c>
      <c r="L63" s="8">
        <f t="shared" ca="1" si="8"/>
        <v>1.0511999999999999</v>
      </c>
      <c r="M63" s="8">
        <f t="shared" ca="1" si="8"/>
        <v>0.99329999999999996</v>
      </c>
      <c r="N63" s="8">
        <f t="shared" ca="1" si="8"/>
        <v>0.92820000000000003</v>
      </c>
      <c r="O63" s="8">
        <f t="shared" ca="1" si="8"/>
        <v>1.0677000000000001</v>
      </c>
      <c r="P63" s="7">
        <f t="shared" ca="1" si="4"/>
        <v>15846.86648149746</v>
      </c>
      <c r="Q63" s="12">
        <f t="shared" ca="1" si="5"/>
        <v>7.2783056730545415E-2</v>
      </c>
    </row>
    <row r="64" spans="1:17" ht="15" customHeight="1" x14ac:dyDescent="0.3">
      <c r="A64" s="2">
        <v>2005</v>
      </c>
      <c r="B64" s="24">
        <v>4.3099999999999999E-2</v>
      </c>
      <c r="C64" s="24">
        <v>2.8700000000000003E-2</v>
      </c>
      <c r="D64" s="24">
        <v>4.8500000000000008E-2</v>
      </c>
      <c r="E64" s="24">
        <v>3.39E-2</v>
      </c>
      <c r="F64" s="8">
        <f t="shared" si="6"/>
        <v>1</v>
      </c>
      <c r="G64" s="8">
        <f t="shared" si="7"/>
        <v>1.6129032258064516E-2</v>
      </c>
    </row>
    <row r="65" spans="1:14" ht="15" customHeight="1" x14ac:dyDescent="0.3">
      <c r="A65" s="2">
        <v>2006</v>
      </c>
      <c r="B65" s="24">
        <v>4.8800000000000003E-2</v>
      </c>
      <c r="C65" s="24">
        <v>1.9599999999999999E-2</v>
      </c>
      <c r="D65" s="24">
        <v>0.15629999999999999</v>
      </c>
      <c r="E65" s="24">
        <v>3.2399999999999998E-2</v>
      </c>
      <c r="F65" s="8">
        <f t="shared" si="6"/>
        <v>1</v>
      </c>
      <c r="G65" s="8">
        <f t="shared" si="7"/>
        <v>1.6129032258064516E-2</v>
      </c>
    </row>
    <row r="66" spans="1:14" ht="15" customHeight="1" x14ac:dyDescent="0.3">
      <c r="A66" s="2">
        <v>2007</v>
      </c>
      <c r="B66" s="24">
        <v>5.4800000000000008E-2</v>
      </c>
      <c r="C66" s="24">
        <v>4.8800000000000003E-2</v>
      </c>
      <c r="D66" s="24">
        <v>0.1021</v>
      </c>
      <c r="E66" s="24">
        <v>2.8500000000000001E-2</v>
      </c>
      <c r="F66" s="8">
        <v>1</v>
      </c>
      <c r="G66" s="8">
        <f t="shared" si="7"/>
        <v>1.6129032258064516E-2</v>
      </c>
      <c r="J66" s="10"/>
      <c r="K66" s="13"/>
      <c r="L66" s="11"/>
      <c r="M66" s="13"/>
      <c r="N66" s="14"/>
    </row>
    <row r="67" spans="1:14" ht="15" customHeight="1" x14ac:dyDescent="0.3">
      <c r="B67" s="8"/>
      <c r="C67" s="8"/>
      <c r="D67" s="8"/>
      <c r="E67" s="8" t="s">
        <v>27</v>
      </c>
      <c r="F67" s="8">
        <f>SUM(F5:F66)</f>
        <v>62</v>
      </c>
      <c r="G67" s="8">
        <f>SUM(G5:G66)</f>
        <v>0.99999999999999922</v>
      </c>
      <c r="J67" s="10"/>
      <c r="K67" s="13"/>
      <c r="L67" s="11"/>
      <c r="M67" s="13"/>
    </row>
    <row r="68" spans="1:14" ht="15" customHeight="1" x14ac:dyDescent="0.3">
      <c r="J68" s="10"/>
      <c r="K68" s="13"/>
      <c r="L68" s="11"/>
      <c r="M68" s="13"/>
    </row>
    <row r="69" spans="1:14" ht="15" customHeight="1" x14ac:dyDescent="0.3">
      <c r="J69" s="10"/>
      <c r="K69" s="13"/>
      <c r="L69" s="11"/>
      <c r="M69" s="13"/>
    </row>
    <row r="70" spans="1:14" ht="15" customHeight="1" x14ac:dyDescent="0.3">
      <c r="J70" s="10"/>
      <c r="K70" s="13"/>
      <c r="L70" s="11"/>
      <c r="M70" s="13"/>
    </row>
    <row r="71" spans="1:14" ht="15" customHeight="1" x14ac:dyDescent="0.3">
      <c r="J71" s="10"/>
      <c r="K71" s="13"/>
      <c r="L71" s="11"/>
      <c r="M71" s="13"/>
    </row>
    <row r="72" spans="1:14" ht="15" customHeight="1" x14ac:dyDescent="0.3">
      <c r="J72" s="10"/>
      <c r="K72" s="13"/>
      <c r="L72" s="11"/>
      <c r="M72" s="13"/>
    </row>
    <row r="73" spans="1:14" ht="15" customHeight="1" x14ac:dyDescent="0.3">
      <c r="J73" s="10"/>
      <c r="K73" s="13"/>
      <c r="L73" s="11"/>
      <c r="M73" s="13"/>
    </row>
    <row r="74" spans="1:14" ht="15" customHeight="1" x14ac:dyDescent="0.3">
      <c r="J74" s="10"/>
      <c r="K74" s="13"/>
      <c r="L74" s="11"/>
      <c r="M74" s="13"/>
    </row>
    <row r="75" spans="1:14" ht="15" customHeight="1" x14ac:dyDescent="0.3">
      <c r="J75" s="10"/>
      <c r="K75" s="13"/>
      <c r="L75" s="11"/>
      <c r="M75" s="13"/>
    </row>
    <row r="76" spans="1:14" ht="15" customHeight="1" x14ac:dyDescent="0.3">
      <c r="J76" s="10"/>
      <c r="K76" s="13"/>
      <c r="L76" s="11"/>
      <c r="M76" s="13"/>
    </row>
    <row r="77" spans="1:14" ht="15" customHeight="1" x14ac:dyDescent="0.3">
      <c r="J77" s="10"/>
      <c r="K77" s="13"/>
      <c r="L77" s="11"/>
      <c r="M77" s="13"/>
    </row>
    <row r="78" spans="1:14" ht="15" customHeight="1" x14ac:dyDescent="0.3">
      <c r="J78" s="10"/>
      <c r="K78" s="13"/>
      <c r="L78" s="11"/>
      <c r="M78" s="13"/>
    </row>
    <row r="79" spans="1:14" ht="15" customHeight="1" x14ac:dyDescent="0.3">
      <c r="J79" s="10"/>
      <c r="K79" s="13"/>
      <c r="L79" s="11"/>
      <c r="M79" s="13"/>
    </row>
    <row r="80" spans="1:14" ht="15" customHeight="1" x14ac:dyDescent="0.3">
      <c r="J80" s="10"/>
      <c r="K80" s="13"/>
      <c r="L80" s="11"/>
      <c r="M80" s="13"/>
    </row>
    <row r="81" spans="10:13" ht="15" customHeight="1" x14ac:dyDescent="0.3">
      <c r="J81" s="10"/>
      <c r="K81" s="13"/>
      <c r="L81" s="11"/>
      <c r="M81" s="13"/>
    </row>
    <row r="82" spans="10:13" ht="15" customHeight="1" x14ac:dyDescent="0.3">
      <c r="J82" s="10"/>
      <c r="K82" s="13"/>
      <c r="L82" s="11"/>
      <c r="M82" s="13"/>
    </row>
    <row r="83" spans="10:13" ht="15" customHeight="1" x14ac:dyDescent="0.3"/>
  </sheetData>
  <mergeCells count="1">
    <mergeCell ref="L21:O21"/>
  </mergeCells>
  <phoneticPr fontId="0" type="noConversion"/>
  <printOptions headings="1" gridLines="1"/>
  <pageMargins left="0.75" right="0.75" top="1" bottom="1" header="0.5" footer="0.5"/>
  <pageSetup scale="70" orientation="portrait" horizontalDpi="300" verticalDpi="300" r:id="rId1"/>
  <headerFooter alignWithMargins="0"/>
  <ignoredErrors>
    <ignoredError sqref="L10:L12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K8"/>
  <sheetViews>
    <sheetView showGridLines="0" workbookViewId="0"/>
  </sheetViews>
  <sheetFormatPr defaultColWidth="9.21875" defaultRowHeight="14.4" x14ac:dyDescent="0.3"/>
  <cols>
    <col min="1" max="1" width="0.33203125" customWidth="1"/>
    <col min="2" max="2" width="24" customWidth="1"/>
    <col min="3" max="4" width="5" customWidth="1"/>
    <col min="5" max="5" width="15" customWidth="1"/>
    <col min="6" max="11" width="14.44140625" customWidth="1"/>
  </cols>
  <sheetData>
    <row r="1" spans="2:11" s="34" customFormat="1" ht="17.399999999999999" x14ac:dyDescent="0.3">
      <c r="B1" s="37" t="s">
        <v>49</v>
      </c>
    </row>
    <row r="2" spans="2:11" s="35" customFormat="1" ht="10.199999999999999" x14ac:dyDescent="0.2">
      <c r="B2" s="38" t="s">
        <v>140</v>
      </c>
    </row>
    <row r="3" spans="2:11" s="36" customFormat="1" ht="10.199999999999999" x14ac:dyDescent="0.2">
      <c r="B3" s="39" t="s">
        <v>141</v>
      </c>
    </row>
    <row r="4" spans="2:11" ht="15" thickBot="1" x14ac:dyDescent="0.35"/>
    <row r="5" spans="2:11" ht="13.5" customHeight="1" x14ac:dyDescent="0.3">
      <c r="B5" s="40" t="s">
        <v>45</v>
      </c>
      <c r="C5" s="41" t="s">
        <v>46</v>
      </c>
      <c r="D5" s="41" t="s">
        <v>47</v>
      </c>
      <c r="E5" s="42" t="s">
        <v>7</v>
      </c>
      <c r="F5" s="41" t="s">
        <v>10</v>
      </c>
      <c r="G5" s="41" t="s">
        <v>15</v>
      </c>
      <c r="H5" s="41" t="s">
        <v>11</v>
      </c>
      <c r="I5" s="41" t="s">
        <v>48</v>
      </c>
      <c r="J5" s="43">
        <v>0.05</v>
      </c>
      <c r="K5" s="44">
        <v>0.95</v>
      </c>
    </row>
    <row r="6" spans="2:11" ht="39.75" customHeight="1" x14ac:dyDescent="0.3">
      <c r="B6" s="55" t="s">
        <v>50</v>
      </c>
      <c r="C6" s="56" t="s">
        <v>51</v>
      </c>
      <c r="D6" s="56">
        <v>1</v>
      </c>
      <c r="E6" s="57"/>
      <c r="F6" s="58">
        <v>12583.15</v>
      </c>
      <c r="G6" s="58">
        <v>150297.20000000001</v>
      </c>
      <c r="H6" s="58">
        <v>1439392</v>
      </c>
      <c r="I6" s="58">
        <v>122495</v>
      </c>
      <c r="J6" s="58">
        <v>38590.82</v>
      </c>
      <c r="K6" s="59">
        <v>404556</v>
      </c>
    </row>
    <row r="7" spans="2:11" ht="39.75" customHeight="1" x14ac:dyDescent="0.3">
      <c r="B7" s="45" t="s">
        <v>50</v>
      </c>
      <c r="C7" s="46" t="s">
        <v>51</v>
      </c>
      <c r="D7" s="46">
        <v>2</v>
      </c>
      <c r="E7" s="47"/>
      <c r="F7" s="48">
        <v>13682.33</v>
      </c>
      <c r="G7" s="48">
        <v>97800.76</v>
      </c>
      <c r="H7" s="48">
        <v>621108.9</v>
      </c>
      <c r="I7" s="48">
        <v>60694.46</v>
      </c>
      <c r="J7" s="48">
        <v>34021.46</v>
      </c>
      <c r="K7" s="49">
        <v>221162.6</v>
      </c>
    </row>
    <row r="8" spans="2:11" ht="39.75" customHeight="1" thickBot="1" x14ac:dyDescent="0.35">
      <c r="B8" s="50" t="s">
        <v>50</v>
      </c>
      <c r="C8" s="51" t="s">
        <v>51</v>
      </c>
      <c r="D8" s="51">
        <v>3</v>
      </c>
      <c r="E8" s="52"/>
      <c r="F8" s="53">
        <v>14143.44</v>
      </c>
      <c r="G8" s="53">
        <v>64123.09</v>
      </c>
      <c r="H8" s="53">
        <v>257584.8</v>
      </c>
      <c r="I8" s="53">
        <v>29871.73</v>
      </c>
      <c r="J8" s="53">
        <v>29464.71</v>
      </c>
      <c r="K8" s="54">
        <v>122074.8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RiskSerializationData</vt:lpstr>
      <vt:lpstr>Model</vt:lpstr>
      <vt:lpstr>Output Results</vt:lpstr>
      <vt:lpstr>LTable1</vt:lpstr>
      <vt:lpstr>LTable2</vt:lpstr>
      <vt:lpstr>Model!Print_Area</vt:lpstr>
      <vt:lpstr>Weights</vt:lpstr>
    </vt:vector>
  </TitlesOfParts>
  <Company>indiana university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 winston</dc:creator>
  <cp:lastModifiedBy>Chris</cp:lastModifiedBy>
  <cp:lastPrinted>2009-10-02T00:59:22Z</cp:lastPrinted>
  <dcterms:created xsi:type="dcterms:W3CDTF">1998-12-25T16:33:53Z</dcterms:created>
  <dcterms:modified xsi:type="dcterms:W3CDTF">2014-03-16T15:55:09Z</dcterms:modified>
</cp:coreProperties>
</file>